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3.xml" ContentType="application/vnd.openxmlformats-officedocument.drawing+xml"/>
  <Override PartName="/xl/slicers/slicer2.xml" ContentType="application/vnd.ms-excel.slicer+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405" windowWidth="24240" windowHeight="11490"/>
  </bookViews>
  <sheets>
    <sheet name="Introduction" sheetId="7" r:id="rId1"/>
    <sheet name="Chair dashboard" sheetId="4" r:id="rId2"/>
    <sheet name="NED dashboard" sheetId="6" r:id="rId3"/>
    <sheet name="Full data" sheetId="1" r:id="rId4"/>
    <sheet name="Chair tables" sheetId="3" state="hidden" r:id="rId5"/>
    <sheet name="NED tables" sheetId="5" state="hidden" r:id="rId6"/>
  </sheets>
  <definedNames>
    <definedName name="_xlnm._FilterDatabase" localSheetId="3" hidden="1">'Full data'!$A$1:$AH$114</definedName>
    <definedName name="_xlnm.Print_Area" localSheetId="1">'Chair dashboard'!$B$2:$P$36</definedName>
    <definedName name="_xlnm.Print_Area" localSheetId="0">Introduction!$B$2:$P$39</definedName>
    <definedName name="_xlnm.Print_Area" localSheetId="2">'NED dashboard'!$B$2:$P$39</definedName>
    <definedName name="Slicer_FT_status">#N/A</definedName>
    <definedName name="Slicer_FT_status1">#N/A</definedName>
    <definedName name="Slicer_Region">#N/A</definedName>
    <definedName name="Slicer_Region1">#N/A</definedName>
    <definedName name="Slicer_Trust_size">#N/A</definedName>
    <definedName name="Slicer_Trust_size1">#N/A</definedName>
    <definedName name="Slicer_Trust_type">#N/A</definedName>
    <definedName name="Slicer_Trust_type1">#N/A</definedName>
  </definedNames>
  <calcPr calcId="145621"/>
  <pivotCaches>
    <pivotCache cacheId="0"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Lst>
</workbook>
</file>

<file path=xl/calcChain.xml><?xml version="1.0" encoding="utf-8"?>
<calcChain xmlns="http://schemas.openxmlformats.org/spreadsheetml/2006/main">
  <c r="D7" i="5" l="1"/>
  <c r="D6" i="5" s="1"/>
  <c r="D5" i="5"/>
  <c r="D4" i="5"/>
  <c r="D7" i="3"/>
  <c r="D6" i="3" s="1"/>
  <c r="D5" i="3"/>
  <c r="D4" i="3"/>
  <c r="P9" i="5"/>
  <c r="B1" i="5" l="1"/>
  <c r="T34" i="1"/>
  <c r="Q34" i="1"/>
  <c r="I34" i="1"/>
  <c r="Q20" i="1" l="1"/>
  <c r="W20" i="1"/>
  <c r="T20" i="1"/>
  <c r="L20" i="1"/>
  <c r="I20" i="1"/>
  <c r="X20" i="1" l="1"/>
  <c r="M20" i="1"/>
  <c r="L6" i="1"/>
  <c r="L58" i="1"/>
  <c r="L83" i="1"/>
  <c r="W83" i="1"/>
  <c r="T83" i="1"/>
  <c r="Q83" i="1"/>
  <c r="I83" i="1"/>
  <c r="W64" i="1"/>
  <c r="T64" i="1"/>
  <c r="Q64" i="1"/>
  <c r="W58" i="1"/>
  <c r="T58" i="1"/>
  <c r="Q58" i="1"/>
  <c r="I58" i="1"/>
  <c r="M58" i="1" s="1"/>
  <c r="W6" i="1"/>
  <c r="T6" i="1"/>
  <c r="Q6" i="1"/>
  <c r="I6" i="1"/>
  <c r="X83" i="1" l="1"/>
  <c r="X6" i="1"/>
  <c r="M83" i="1"/>
  <c r="X64" i="1"/>
  <c r="X58" i="1"/>
  <c r="M6" i="1"/>
  <c r="U7" i="3"/>
  <c r="U8" i="3"/>
  <c r="U9" i="3"/>
  <c r="U10" i="3"/>
  <c r="U11" i="3"/>
  <c r="U12" i="3"/>
  <c r="U13" i="3"/>
  <c r="U14" i="3"/>
  <c r="U15" i="3"/>
  <c r="U16" i="3"/>
  <c r="U17" i="3"/>
  <c r="U18" i="3"/>
  <c r="U19" i="3"/>
  <c r="U20" i="3"/>
  <c r="U21" i="3"/>
  <c r="U22" i="3"/>
  <c r="U23" i="3"/>
  <c r="U24" i="3"/>
  <c r="U25" i="3"/>
  <c r="U26" i="3"/>
  <c r="U6" i="3"/>
  <c r="B2" i="5" l="1"/>
  <c r="W76" i="1"/>
  <c r="X76" i="1" s="1"/>
  <c r="L76" i="1"/>
  <c r="M76" i="1" s="1"/>
  <c r="AC18" i="5"/>
  <c r="AD18" i="5"/>
  <c r="AE18" i="5"/>
  <c r="Q40" i="1" l="1"/>
  <c r="AE14" i="5"/>
  <c r="AE17" i="5"/>
  <c r="AC14" i="5"/>
  <c r="AD14" i="5"/>
  <c r="B2" i="3" l="1"/>
  <c r="F8" i="3"/>
  <c r="I8" i="3" s="1"/>
  <c r="W2" i="1"/>
  <c r="W70" i="1"/>
  <c r="W5" i="1"/>
  <c r="W71" i="1"/>
  <c r="W7" i="1"/>
  <c r="W8" i="1"/>
  <c r="W72" i="1"/>
  <c r="W73" i="1"/>
  <c r="W74" i="1"/>
  <c r="W9" i="1"/>
  <c r="W75" i="1"/>
  <c r="W10" i="1"/>
  <c r="W11" i="1"/>
  <c r="W77" i="1"/>
  <c r="W78" i="1"/>
  <c r="W80" i="1"/>
  <c r="W12" i="1"/>
  <c r="W47" i="1"/>
  <c r="W81" i="1"/>
  <c r="W48" i="1"/>
  <c r="W49" i="1"/>
  <c r="W50" i="1"/>
  <c r="W82" i="1"/>
  <c r="W14" i="1"/>
  <c r="W84" i="1"/>
  <c r="W16" i="1"/>
  <c r="W86" i="1"/>
  <c r="W87" i="1"/>
  <c r="W88" i="1"/>
  <c r="W52" i="1"/>
  <c r="W89" i="1"/>
  <c r="W90" i="1"/>
  <c r="W53" i="1"/>
  <c r="W17" i="1"/>
  <c r="W91" i="1"/>
  <c r="W92" i="1"/>
  <c r="W18" i="1"/>
  <c r="W93" i="1"/>
  <c r="W19" i="1"/>
  <c r="W54" i="1"/>
  <c r="W55" i="1"/>
  <c r="W21" i="1"/>
  <c r="W94" i="1"/>
  <c r="W95" i="1"/>
  <c r="W22" i="1"/>
  <c r="W96" i="1"/>
  <c r="W97" i="1"/>
  <c r="W23" i="1"/>
  <c r="W24" i="1"/>
  <c r="W25" i="1"/>
  <c r="W98" i="1"/>
  <c r="W26" i="1"/>
  <c r="W27" i="1"/>
  <c r="W28" i="1"/>
  <c r="W57" i="1"/>
  <c r="W30" i="1"/>
  <c r="W99" i="1"/>
  <c r="W60" i="1"/>
  <c r="W31" i="1"/>
  <c r="W61" i="1"/>
  <c r="W100" i="1"/>
  <c r="W101" i="1"/>
  <c r="W33" i="1"/>
  <c r="W62" i="1"/>
  <c r="W102" i="1"/>
  <c r="W103" i="1"/>
  <c r="W104" i="1"/>
  <c r="W105" i="1"/>
  <c r="W106" i="1"/>
  <c r="W107" i="1"/>
  <c r="W35" i="1"/>
  <c r="W63" i="1"/>
  <c r="W36" i="1"/>
  <c r="W37" i="1"/>
  <c r="W38" i="1"/>
  <c r="W39" i="1"/>
  <c r="W108" i="1"/>
  <c r="W109" i="1"/>
  <c r="W111" i="1"/>
  <c r="W41" i="1"/>
  <c r="W112" i="1"/>
  <c r="W113" i="1"/>
  <c r="W42" i="1"/>
  <c r="W43" i="1"/>
  <c r="W114" i="1"/>
  <c r="W115" i="1"/>
  <c r="W65" i="1"/>
  <c r="W66" i="1"/>
  <c r="W44" i="1"/>
  <c r="W45" i="1"/>
  <c r="W67" i="1"/>
  <c r="W68" i="1"/>
  <c r="T2" i="1"/>
  <c r="T4" i="1"/>
  <c r="T69" i="1"/>
  <c r="T70" i="1"/>
  <c r="T5" i="1"/>
  <c r="T71" i="1"/>
  <c r="T7" i="1"/>
  <c r="T8" i="1"/>
  <c r="T72" i="1"/>
  <c r="T73" i="1"/>
  <c r="T74" i="1"/>
  <c r="T9" i="1"/>
  <c r="T75" i="1"/>
  <c r="T10" i="1"/>
  <c r="T11" i="1"/>
  <c r="T77" i="1"/>
  <c r="T78" i="1"/>
  <c r="T79" i="1"/>
  <c r="T80" i="1"/>
  <c r="T3" i="1"/>
  <c r="T12" i="1"/>
  <c r="X12" i="1" s="1"/>
  <c r="T47" i="1"/>
  <c r="T81" i="1"/>
  <c r="T13" i="1"/>
  <c r="T48" i="1"/>
  <c r="T49" i="1"/>
  <c r="T50" i="1"/>
  <c r="T82" i="1"/>
  <c r="T14" i="1"/>
  <c r="T15" i="1"/>
  <c r="T84" i="1"/>
  <c r="T16" i="1"/>
  <c r="T85" i="1"/>
  <c r="T86" i="1"/>
  <c r="T87" i="1"/>
  <c r="T88" i="1"/>
  <c r="T51" i="1"/>
  <c r="T52" i="1"/>
  <c r="T89" i="1"/>
  <c r="T90" i="1"/>
  <c r="T53" i="1"/>
  <c r="T17" i="1"/>
  <c r="T91" i="1"/>
  <c r="T92" i="1"/>
  <c r="T18" i="1"/>
  <c r="T93" i="1"/>
  <c r="T19" i="1"/>
  <c r="T54" i="1"/>
  <c r="T55" i="1"/>
  <c r="T21" i="1"/>
  <c r="T94" i="1"/>
  <c r="T95" i="1"/>
  <c r="T22" i="1"/>
  <c r="T96" i="1"/>
  <c r="T97" i="1"/>
  <c r="T23" i="1"/>
  <c r="T24" i="1"/>
  <c r="T25" i="1"/>
  <c r="T98" i="1"/>
  <c r="T26" i="1"/>
  <c r="T27" i="1"/>
  <c r="T28" i="1"/>
  <c r="T56" i="1"/>
  <c r="T57" i="1"/>
  <c r="T29" i="1"/>
  <c r="T59" i="1"/>
  <c r="T30" i="1"/>
  <c r="T99" i="1"/>
  <c r="T60" i="1"/>
  <c r="T31" i="1"/>
  <c r="T61" i="1"/>
  <c r="T32" i="1"/>
  <c r="T100" i="1"/>
  <c r="T101" i="1"/>
  <c r="T33" i="1"/>
  <c r="T62" i="1"/>
  <c r="T102" i="1"/>
  <c r="T103" i="1"/>
  <c r="T104" i="1"/>
  <c r="T105" i="1"/>
  <c r="T106" i="1"/>
  <c r="T107" i="1"/>
  <c r="T35" i="1"/>
  <c r="T63" i="1"/>
  <c r="T36" i="1"/>
  <c r="T37" i="1"/>
  <c r="T38" i="1"/>
  <c r="T39" i="1"/>
  <c r="T108" i="1"/>
  <c r="T40" i="1"/>
  <c r="T109" i="1"/>
  <c r="T110" i="1"/>
  <c r="T111" i="1"/>
  <c r="T41" i="1"/>
  <c r="T112" i="1"/>
  <c r="T113" i="1"/>
  <c r="T42" i="1"/>
  <c r="T43" i="1"/>
  <c r="T114" i="1"/>
  <c r="T115" i="1"/>
  <c r="T65" i="1"/>
  <c r="T66" i="1"/>
  <c r="T44" i="1"/>
  <c r="T45" i="1"/>
  <c r="T67" i="1"/>
  <c r="T46" i="1"/>
  <c r="T68" i="1"/>
  <c r="Q2" i="1"/>
  <c r="Q4" i="1"/>
  <c r="Q69" i="1"/>
  <c r="Q70" i="1"/>
  <c r="Q5" i="1"/>
  <c r="Q71" i="1"/>
  <c r="Q8" i="1"/>
  <c r="Q72" i="1"/>
  <c r="Q73" i="1"/>
  <c r="Q74" i="1"/>
  <c r="Q9" i="1"/>
  <c r="Q11" i="1"/>
  <c r="Q77" i="1"/>
  <c r="Q78" i="1"/>
  <c r="Q12" i="1"/>
  <c r="Q47" i="1"/>
  <c r="Q50" i="1"/>
  <c r="Q14" i="1"/>
  <c r="Q84" i="1"/>
  <c r="Q16" i="1"/>
  <c r="Q85" i="1"/>
  <c r="Q86" i="1"/>
  <c r="Q87" i="1"/>
  <c r="Q88" i="1"/>
  <c r="Q52" i="1"/>
  <c r="Q89" i="1"/>
  <c r="Q90" i="1"/>
  <c r="Q17" i="1"/>
  <c r="Q91" i="1"/>
  <c r="Q92" i="1"/>
  <c r="Q18" i="1"/>
  <c r="Q93" i="1"/>
  <c r="Q19" i="1"/>
  <c r="Q54" i="1"/>
  <c r="Q55" i="1"/>
  <c r="Q94" i="1"/>
  <c r="Q95" i="1"/>
  <c r="Q97" i="1"/>
  <c r="Q23" i="1"/>
  <c r="Q24" i="1"/>
  <c r="Q25" i="1"/>
  <c r="Q98" i="1"/>
  <c r="Q26" i="1"/>
  <c r="Q27" i="1"/>
  <c r="Q28" i="1"/>
  <c r="Q56" i="1"/>
  <c r="Q59" i="1"/>
  <c r="Q30" i="1"/>
  <c r="Q99" i="1"/>
  <c r="Q60" i="1"/>
  <c r="Q31" i="1"/>
  <c r="Q100" i="1"/>
  <c r="Q101" i="1"/>
  <c r="Q33" i="1"/>
  <c r="Q62" i="1"/>
  <c r="Q102" i="1"/>
  <c r="Q104" i="1"/>
  <c r="Q105" i="1"/>
  <c r="Q107" i="1"/>
  <c r="Q63" i="1"/>
  <c r="Q36" i="1"/>
  <c r="Q37" i="1"/>
  <c r="Q38" i="1"/>
  <c r="Q108" i="1"/>
  <c r="Q109" i="1"/>
  <c r="Q110" i="1"/>
  <c r="Q111" i="1"/>
  <c r="Q41" i="1"/>
  <c r="Q112" i="1"/>
  <c r="Q113" i="1"/>
  <c r="Q42" i="1"/>
  <c r="Q114" i="1"/>
  <c r="Q65" i="1"/>
  <c r="Q44" i="1"/>
  <c r="Q45" i="1"/>
  <c r="Q67" i="1"/>
  <c r="Q46" i="1"/>
  <c r="Q68" i="1"/>
  <c r="L2" i="1"/>
  <c r="L70" i="1"/>
  <c r="L5" i="1"/>
  <c r="L71" i="1"/>
  <c r="L7" i="1"/>
  <c r="L8" i="1"/>
  <c r="L72" i="1"/>
  <c r="L73" i="1"/>
  <c r="L74" i="1"/>
  <c r="L9" i="1"/>
  <c r="L75" i="1"/>
  <c r="L10" i="1"/>
  <c r="L11" i="1"/>
  <c r="L77" i="1"/>
  <c r="L78" i="1"/>
  <c r="L80" i="1"/>
  <c r="L3" i="1"/>
  <c r="L12" i="1"/>
  <c r="L47" i="1"/>
  <c r="L81" i="1"/>
  <c r="L48" i="1"/>
  <c r="L49" i="1"/>
  <c r="L50" i="1"/>
  <c r="L82" i="1"/>
  <c r="L14" i="1"/>
  <c r="L15" i="1"/>
  <c r="L84" i="1"/>
  <c r="L16" i="1"/>
  <c r="L86" i="1"/>
  <c r="L87" i="1"/>
  <c r="L88" i="1"/>
  <c r="L51" i="1"/>
  <c r="L52" i="1"/>
  <c r="L89" i="1"/>
  <c r="L90" i="1"/>
  <c r="L53" i="1"/>
  <c r="L17" i="1"/>
  <c r="L91" i="1"/>
  <c r="L92" i="1"/>
  <c r="L18" i="1"/>
  <c r="L93" i="1"/>
  <c r="L19" i="1"/>
  <c r="L54" i="1"/>
  <c r="L55" i="1"/>
  <c r="L21" i="1"/>
  <c r="L94" i="1"/>
  <c r="L95" i="1"/>
  <c r="L96" i="1"/>
  <c r="L97" i="1"/>
  <c r="L23" i="1"/>
  <c r="L24" i="1"/>
  <c r="L25" i="1"/>
  <c r="L98" i="1"/>
  <c r="L26" i="1"/>
  <c r="L27" i="1"/>
  <c r="L28" i="1"/>
  <c r="L57" i="1"/>
  <c r="L59" i="1"/>
  <c r="L30" i="1"/>
  <c r="L99" i="1"/>
  <c r="L60" i="1"/>
  <c r="L31" i="1"/>
  <c r="L61" i="1"/>
  <c r="L100" i="1"/>
  <c r="L101" i="1"/>
  <c r="L33" i="1"/>
  <c r="L62" i="1"/>
  <c r="L102" i="1"/>
  <c r="L103" i="1"/>
  <c r="L104" i="1"/>
  <c r="L105" i="1"/>
  <c r="L106" i="1"/>
  <c r="L107" i="1"/>
  <c r="L35" i="1"/>
  <c r="L63" i="1"/>
  <c r="L36" i="1"/>
  <c r="L37" i="1"/>
  <c r="L38" i="1"/>
  <c r="L39" i="1"/>
  <c r="L108" i="1"/>
  <c r="L109" i="1"/>
  <c r="L111" i="1"/>
  <c r="L41" i="1"/>
  <c r="L112" i="1"/>
  <c r="L113" i="1"/>
  <c r="L42" i="1"/>
  <c r="L43" i="1"/>
  <c r="L114" i="1"/>
  <c r="L115" i="1"/>
  <c r="L65" i="1"/>
  <c r="L66" i="1"/>
  <c r="L44" i="1"/>
  <c r="L45" i="1"/>
  <c r="L67" i="1"/>
  <c r="L46" i="1"/>
  <c r="L68" i="1"/>
  <c r="I2" i="1"/>
  <c r="I4" i="1"/>
  <c r="I69" i="1"/>
  <c r="I70" i="1"/>
  <c r="I5" i="1"/>
  <c r="I71" i="1"/>
  <c r="I7" i="1"/>
  <c r="I8" i="1"/>
  <c r="I72" i="1"/>
  <c r="I73" i="1"/>
  <c r="I74" i="1"/>
  <c r="I9" i="1"/>
  <c r="I75" i="1"/>
  <c r="I10" i="1"/>
  <c r="I11" i="1"/>
  <c r="I77" i="1"/>
  <c r="I78" i="1"/>
  <c r="I79" i="1"/>
  <c r="I80" i="1"/>
  <c r="I3" i="1"/>
  <c r="I12" i="1"/>
  <c r="I47" i="1"/>
  <c r="I81" i="1"/>
  <c r="I13" i="1"/>
  <c r="I48" i="1"/>
  <c r="I49" i="1"/>
  <c r="I50" i="1"/>
  <c r="I82" i="1"/>
  <c r="I14" i="1"/>
  <c r="I15" i="1"/>
  <c r="I84" i="1"/>
  <c r="I16" i="1"/>
  <c r="I85" i="1"/>
  <c r="I86" i="1"/>
  <c r="I87" i="1"/>
  <c r="I88" i="1"/>
  <c r="I51" i="1"/>
  <c r="I52" i="1"/>
  <c r="I89" i="1"/>
  <c r="I90" i="1"/>
  <c r="I53" i="1"/>
  <c r="I17" i="1"/>
  <c r="I91" i="1"/>
  <c r="I92" i="1"/>
  <c r="I18" i="1"/>
  <c r="I93" i="1"/>
  <c r="I19" i="1"/>
  <c r="I54" i="1"/>
  <c r="I55" i="1"/>
  <c r="I21" i="1"/>
  <c r="I94" i="1"/>
  <c r="I95" i="1"/>
  <c r="I22" i="1"/>
  <c r="I96" i="1"/>
  <c r="I97" i="1"/>
  <c r="I23" i="1"/>
  <c r="I24" i="1"/>
  <c r="I25" i="1"/>
  <c r="M25" i="1" s="1"/>
  <c r="I98" i="1"/>
  <c r="I26" i="1"/>
  <c r="I27" i="1"/>
  <c r="I28" i="1"/>
  <c r="I56" i="1"/>
  <c r="I57" i="1"/>
  <c r="I29" i="1"/>
  <c r="I59" i="1"/>
  <c r="I30" i="1"/>
  <c r="I99" i="1"/>
  <c r="I60" i="1"/>
  <c r="I31" i="1"/>
  <c r="I61" i="1"/>
  <c r="I32" i="1"/>
  <c r="I100" i="1"/>
  <c r="I101" i="1"/>
  <c r="I33" i="1"/>
  <c r="I62" i="1"/>
  <c r="I102" i="1"/>
  <c r="I103" i="1"/>
  <c r="I104" i="1"/>
  <c r="I105" i="1"/>
  <c r="I106" i="1"/>
  <c r="I107" i="1"/>
  <c r="I35" i="1"/>
  <c r="I63" i="1"/>
  <c r="I36" i="1"/>
  <c r="I37" i="1"/>
  <c r="I38" i="1"/>
  <c r="I39" i="1"/>
  <c r="I108" i="1"/>
  <c r="I109" i="1"/>
  <c r="I110" i="1"/>
  <c r="I111" i="1"/>
  <c r="I41" i="1"/>
  <c r="I112" i="1"/>
  <c r="I113" i="1"/>
  <c r="I42" i="1"/>
  <c r="I43" i="1"/>
  <c r="I114" i="1"/>
  <c r="I115" i="1"/>
  <c r="I65" i="1"/>
  <c r="I66" i="1"/>
  <c r="I44" i="1"/>
  <c r="I45" i="1"/>
  <c r="I67" i="1"/>
  <c r="I46" i="1"/>
  <c r="I68" i="1"/>
  <c r="X86" i="1" l="1"/>
  <c r="X38" i="1"/>
  <c r="X106" i="1"/>
  <c r="X33" i="1"/>
  <c r="X90" i="1"/>
  <c r="X77" i="1"/>
  <c r="X73" i="1"/>
  <c r="M46" i="1"/>
  <c r="M115" i="1"/>
  <c r="M41" i="1"/>
  <c r="X67" i="1"/>
  <c r="X114" i="1"/>
  <c r="X111" i="1"/>
  <c r="X60" i="1"/>
  <c r="X24" i="1"/>
  <c r="X94" i="1"/>
  <c r="X18" i="1"/>
  <c r="X89" i="1"/>
  <c r="X50" i="1"/>
  <c r="X11" i="1"/>
  <c r="X72" i="1"/>
  <c r="M68" i="1"/>
  <c r="M65" i="1"/>
  <c r="M112" i="1"/>
  <c r="M82" i="1"/>
  <c r="X82" i="1"/>
  <c r="X47" i="1"/>
  <c r="M39" i="1"/>
  <c r="M107" i="1"/>
  <c r="M62" i="1"/>
  <c r="M31" i="1"/>
  <c r="M57" i="1"/>
  <c r="M95" i="1"/>
  <c r="M93" i="1"/>
  <c r="M90" i="1"/>
  <c r="M86" i="1"/>
  <c r="M47" i="1"/>
  <c r="M77" i="1"/>
  <c r="M73" i="1"/>
  <c r="M70" i="1"/>
  <c r="X115" i="1"/>
  <c r="X41" i="1"/>
  <c r="X39" i="1"/>
  <c r="X107" i="1"/>
  <c r="X62" i="1"/>
  <c r="X31" i="1"/>
  <c r="X57" i="1"/>
  <c r="X25" i="1"/>
  <c r="X95" i="1"/>
  <c r="X93" i="1"/>
  <c r="X68" i="1"/>
  <c r="X65" i="1"/>
  <c r="X112" i="1"/>
  <c r="X108" i="1"/>
  <c r="X35" i="1"/>
  <c r="X102" i="1"/>
  <c r="X61" i="1"/>
  <c r="X98" i="1"/>
  <c r="X22" i="1"/>
  <c r="X19" i="1"/>
  <c r="X53" i="1"/>
  <c r="X87" i="1"/>
  <c r="X14" i="1"/>
  <c r="X81" i="1"/>
  <c r="X78" i="1"/>
  <c r="X74" i="1"/>
  <c r="X5" i="1"/>
  <c r="M60" i="1"/>
  <c r="M50" i="1"/>
  <c r="M72" i="1"/>
  <c r="X45" i="1"/>
  <c r="X43" i="1"/>
  <c r="X37" i="1"/>
  <c r="X105" i="1"/>
  <c r="X101" i="1"/>
  <c r="X99" i="1"/>
  <c r="X28" i="1"/>
  <c r="X23" i="1"/>
  <c r="X21" i="1"/>
  <c r="X92" i="1"/>
  <c r="X52" i="1"/>
  <c r="X16" i="1"/>
  <c r="X49" i="1"/>
  <c r="X10" i="1"/>
  <c r="X8" i="1"/>
  <c r="M108" i="1"/>
  <c r="M35" i="1"/>
  <c r="M102" i="1"/>
  <c r="M61" i="1"/>
  <c r="M98" i="1"/>
  <c r="M19" i="1"/>
  <c r="M53" i="1"/>
  <c r="M87" i="1"/>
  <c r="M14" i="1"/>
  <c r="M81" i="1"/>
  <c r="M78" i="1"/>
  <c r="M74" i="1"/>
  <c r="M5" i="1"/>
  <c r="X70" i="1"/>
  <c r="M67" i="1"/>
  <c r="M38" i="1"/>
  <c r="M109" i="1"/>
  <c r="M30" i="1"/>
  <c r="M97" i="1"/>
  <c r="M91" i="1"/>
  <c r="M48" i="1"/>
  <c r="M2" i="1"/>
  <c r="M44" i="1"/>
  <c r="M42" i="1"/>
  <c r="M36" i="1"/>
  <c r="M100" i="1"/>
  <c r="M27" i="1"/>
  <c r="M55" i="1"/>
  <c r="M51" i="1"/>
  <c r="M84" i="1"/>
  <c r="M80" i="1"/>
  <c r="M75" i="1"/>
  <c r="M7" i="1"/>
  <c r="M104" i="1"/>
  <c r="M106" i="1"/>
  <c r="M94" i="1"/>
  <c r="X42" i="1"/>
  <c r="X36" i="1"/>
  <c r="X30" i="1"/>
  <c r="X97" i="1"/>
  <c r="M111" i="1"/>
  <c r="M18" i="1"/>
  <c r="M11" i="1"/>
  <c r="X44" i="1"/>
  <c r="X100" i="1"/>
  <c r="X55" i="1"/>
  <c r="X48" i="1"/>
  <c r="X2" i="1"/>
  <c r="M45" i="1"/>
  <c r="M43" i="1"/>
  <c r="M37" i="1"/>
  <c r="M105" i="1"/>
  <c r="M101" i="1"/>
  <c r="M99" i="1"/>
  <c r="M28" i="1"/>
  <c r="M23" i="1"/>
  <c r="M21" i="1"/>
  <c r="M92" i="1"/>
  <c r="M52" i="1"/>
  <c r="M16" i="1"/>
  <c r="M49" i="1"/>
  <c r="M3" i="1"/>
  <c r="M10" i="1"/>
  <c r="M8" i="1"/>
  <c r="X26" i="1"/>
  <c r="X96" i="1"/>
  <c r="M114" i="1"/>
  <c r="M33" i="1"/>
  <c r="M24" i="1"/>
  <c r="M89" i="1"/>
  <c r="M12" i="1"/>
  <c r="X109" i="1"/>
  <c r="X104" i="1"/>
  <c r="X27" i="1"/>
  <c r="X91" i="1"/>
  <c r="X84" i="1"/>
  <c r="X80" i="1"/>
  <c r="X75" i="1"/>
  <c r="X7" i="1"/>
  <c r="M66" i="1"/>
  <c r="M113" i="1"/>
  <c r="M63" i="1"/>
  <c r="M103" i="1"/>
  <c r="M59" i="1"/>
  <c r="M26" i="1"/>
  <c r="M96" i="1"/>
  <c r="M54" i="1"/>
  <c r="M17" i="1"/>
  <c r="M88" i="1"/>
  <c r="M15" i="1"/>
  <c r="M9" i="1"/>
  <c r="M71" i="1"/>
  <c r="X66" i="1"/>
  <c r="X113" i="1"/>
  <c r="X63" i="1"/>
  <c r="X103" i="1"/>
  <c r="X54" i="1"/>
  <c r="X17" i="1"/>
  <c r="X88" i="1"/>
  <c r="X9" i="1"/>
  <c r="X71" i="1"/>
  <c r="K5" i="5"/>
  <c r="K4" i="5" s="1"/>
  <c r="K3" i="5"/>
  <c r="J7" i="5" s="1"/>
  <c r="AG9" i="3"/>
  <c r="O35" i="4" s="1"/>
  <c r="AA9" i="3"/>
  <c r="M35" i="4" s="1"/>
  <c r="I11" i="3"/>
  <c r="K35" i="4" s="1"/>
  <c r="AG8" i="3"/>
  <c r="O34" i="4" s="1"/>
  <c r="AA8" i="3"/>
  <c r="M34" i="4" s="1"/>
  <c r="I10" i="3"/>
  <c r="K34" i="4" s="1"/>
  <c r="AG7" i="3"/>
  <c r="O33" i="4" s="1"/>
  <c r="AA7" i="3"/>
  <c r="M33" i="4" s="1"/>
  <c r="O7" i="3"/>
  <c r="I9" i="3"/>
  <c r="K33" i="4" s="1"/>
  <c r="AG6" i="3"/>
  <c r="O32" i="4" s="1"/>
  <c r="AA6" i="3"/>
  <c r="M32" i="4" s="1"/>
  <c r="O6" i="3"/>
  <c r="K32" i="4"/>
  <c r="Z3" i="5"/>
  <c r="AD15" i="5"/>
  <c r="X3" i="5"/>
  <c r="AE13" i="5"/>
  <c r="AE16" i="5"/>
  <c r="AC13" i="5"/>
  <c r="AD13" i="5"/>
  <c r="AC17" i="5"/>
  <c r="X4" i="5"/>
  <c r="AE15" i="5"/>
  <c r="Z4" i="5"/>
  <c r="AC16" i="5"/>
  <c r="AD16" i="5"/>
  <c r="AC15" i="5"/>
  <c r="AD17" i="5"/>
  <c r="Y3" i="5"/>
  <c r="Y4" i="5"/>
</calcChain>
</file>

<file path=xl/sharedStrings.xml><?xml version="1.0" encoding="utf-8"?>
<sst xmlns="http://schemas.openxmlformats.org/spreadsheetml/2006/main" count="2331" uniqueCount="260">
  <si>
    <t>LANCASHIRE TEACHING HOSPITALS NHS FOUNDATION TRUST</t>
  </si>
  <si>
    <t>No</t>
  </si>
  <si>
    <t>Yes</t>
  </si>
  <si>
    <t>Permanent</t>
  </si>
  <si>
    <t>n/a</t>
  </si>
  <si>
    <t>£1,000-2,999</t>
  </si>
  <si>
    <t>No uplift</t>
  </si>
  <si>
    <t>STAFFORDSHIRE AND STOKE ON TRENT PARTNERSHIP NHS TRUST</t>
  </si>
  <si>
    <t>Internal interim</t>
  </si>
  <si>
    <t>KETTERING GENERAL HOSPITAL NHS FOUNDATION TRUST</t>
  </si>
  <si>
    <t>POOLE HOSPITAL NHS FOUNDATION TRUST</t>
  </si>
  <si>
    <t>No contractual obligation</t>
  </si>
  <si>
    <t>£3,000-4,999</t>
  </si>
  <si>
    <t>PETERBOROUGH AND STAMFORD HOSPITALS NHS FOUNDATION TRUST</t>
  </si>
  <si>
    <t>12 (3 days per week)</t>
  </si>
  <si>
    <t>DEVON PARTNERSHIP NHS TRUST</t>
  </si>
  <si>
    <t>LEICESTERSHIRE PARTNERSHIP NHS TRUST</t>
  </si>
  <si>
    <t>NOTTINGHAM UNIVERSITY HOSPITALS NHS TRUST</t>
  </si>
  <si>
    <t>not contracted for a specific number, typically works c. 12</t>
  </si>
  <si>
    <t>Not contracted for a specific number of days, typically c. 4</t>
  </si>
  <si>
    <t>OXLEAS NHS FOUNDATION TRUST</t>
  </si>
  <si>
    <t>£5,000+</t>
  </si>
  <si>
    <t>THE CLATTERBRIDGE CANCER CENTRE NHS FOUNDATION TRUST</t>
  </si>
  <si>
    <t>5 BOROUGHS PARTNERSHIP NHS FOUNDATION TRUST</t>
  </si>
  <si>
    <t>NORFOLK AND NORWICH UNIVERSITY HOSPITALS NHS FOUNDATION TRUST</t>
  </si>
  <si>
    <t>UNIVERSITY HOSPITALS BRISTOL NHS FOUNDATION TRUST</t>
  </si>
  <si>
    <t>MANCHESTER MENTAL HEALTH AND SOCIAL CARE TRUST</t>
  </si>
  <si>
    <t>2 days per month</t>
  </si>
  <si>
    <t>DERBYSHIRE COMMUNITY HEALTH SERVICES NHS FOUNDATION TRUST</t>
  </si>
  <si>
    <t>NORTHERN LINCOLNSHIRE AND GOOLE NHS FOUNDATION TRUST</t>
  </si>
  <si>
    <t>SOUTH ESSEX PARTNERSHIP UNIVERSITY NHS FOUNDATION TRUST</t>
  </si>
  <si>
    <t>MID YORKSHIRE HOSPITALS NHS TRUST</t>
  </si>
  <si>
    <t>LEEDS AND YORK PARTNERSHIP NHS FOUNDATION TRUST</t>
  </si>
  <si>
    <t>notionally 12</t>
  </si>
  <si>
    <t>BLACKPOOL TEACHING HOSPITALS NHS FOUNDATION TRUST</t>
  </si>
  <si>
    <t>SOUTH TEES HOSPITALS NHS FOUNDATION TRUST</t>
  </si>
  <si>
    <t>four</t>
  </si>
  <si>
    <t>three</t>
  </si>
  <si>
    <t>NORTHERN DEVON HEALTHCARE NHS TRUST</t>
  </si>
  <si>
    <t>SALISBURY NHS FOUNDATION TRUST</t>
  </si>
  <si>
    <t>YORKSHIRE AMBULANCE SERVICE NHS TRUST</t>
  </si>
  <si>
    <t>SOUTH WARWICKSHIRE NHS FOUNDATION TRUST</t>
  </si>
  <si>
    <t>IPSWICH HOSPITAL NHS TRUST</t>
  </si>
  <si>
    <t>YORK TEACHING HOSPITAL NHS FOUNDATION TRUST</t>
  </si>
  <si>
    <t>PENNINE ACUTE HOSPITALS NHS TRUST</t>
  </si>
  <si>
    <t>KENT AND MEDWAY NHS AND SOCIAL CARE PARTNERSHIP TRUST</t>
  </si>
  <si>
    <t>FULL TIME</t>
  </si>
  <si>
    <t>BERKSHIRE HEALTHCARE NHS FOUNDATION TRUST</t>
  </si>
  <si>
    <t>THE QUEEN ELIZABETH HOSPITAL, KING'S LYNN, NHS FOUNDATION TRUST</t>
  </si>
  <si>
    <t>SHEFFIELD HEALTH AND SOCIAL CARE NHS FOUNDATION TRUST</t>
  </si>
  <si>
    <t>Year of appointment</t>
  </si>
  <si>
    <t>NED posts (filled)</t>
  </si>
  <si>
    <t>NED posts (vacant)</t>
  </si>
  <si>
    <t>NED other remuneration / allowances</t>
  </si>
  <si>
    <t>NED basic remuneration</t>
  </si>
  <si>
    <t>Less than a year</t>
  </si>
  <si>
    <t>1-2 years</t>
  </si>
  <si>
    <t>3-4 years</t>
  </si>
  <si>
    <t>5+ years</t>
  </si>
  <si>
    <t>Vice Chair</t>
  </si>
  <si>
    <t>Audit Chair</t>
  </si>
  <si>
    <t>SID</t>
  </si>
  <si>
    <t>Vice Chair uplift</t>
  </si>
  <si>
    <t>Audit Chair uplift</t>
  </si>
  <si>
    <t>SID uplift</t>
  </si>
  <si>
    <t>Chair - days per month</t>
  </si>
  <si>
    <t>NED - days per month</t>
  </si>
  <si>
    <t>Chair - other remuneration / allowances</t>
  </si>
  <si>
    <t>Chair - basic remuneration</t>
  </si>
  <si>
    <t>Trust</t>
  </si>
  <si>
    <t>NED no. of days (cleaned)</t>
  </si>
  <si>
    <t>Chair no. of days (cleaned)</t>
  </si>
  <si>
    <t>Chair - total remuneration</t>
  </si>
  <si>
    <t>NED - total remuneration</t>
  </si>
  <si>
    <t>Chair - days per year</t>
  </si>
  <si>
    <t>Chair - daily rate</t>
  </si>
  <si>
    <t>NED - days per year</t>
  </si>
  <si>
    <t>NED - daily rate</t>
  </si>
  <si>
    <t>Row Labels</t>
  </si>
  <si>
    <t>Grand Total</t>
  </si>
  <si>
    <t>Sum of Chair - total remuneration</t>
  </si>
  <si>
    <t>Basic remuneration</t>
  </si>
  <si>
    <t>Other remuneration / allowances</t>
  </si>
  <si>
    <t>Count of Year of appointment</t>
  </si>
  <si>
    <t>Sum of Chair no. of days (cleaned)</t>
  </si>
  <si>
    <t>Min</t>
  </si>
  <si>
    <t>Max</t>
  </si>
  <si>
    <t>Mean</t>
  </si>
  <si>
    <t>Median</t>
  </si>
  <si>
    <t>Type</t>
  </si>
  <si>
    <t>Region</t>
  </si>
  <si>
    <t>FT</t>
  </si>
  <si>
    <t>NHS Trust</t>
  </si>
  <si>
    <t>(All)</t>
  </si>
  <si>
    <t>Midlands &amp; East</t>
  </si>
  <si>
    <t>Sum of Chair - daily rate</t>
  </si>
  <si>
    <t>Count</t>
  </si>
  <si>
    <t>Remuneration</t>
  </si>
  <si>
    <t>Contracted days</t>
  </si>
  <si>
    <t>Daily rate</t>
  </si>
  <si>
    <t>(blank)</t>
  </si>
  <si>
    <t>Min:</t>
  </si>
  <si>
    <t>Max:</t>
  </si>
  <si>
    <t>Mean:</t>
  </si>
  <si>
    <t>Median:</t>
  </si>
  <si>
    <t>Sum of NED - total remuneration</t>
  </si>
  <si>
    <t>NED % vacancies</t>
  </si>
  <si>
    <t>Sum of NED % vacancies</t>
  </si>
  <si>
    <t>1-24%</t>
  </si>
  <si>
    <t>25%+</t>
  </si>
  <si>
    <t>Sum of NED no. of days (cleaned)</t>
  </si>
  <si>
    <t>Count of Less than a year</t>
  </si>
  <si>
    <t>Count of Vice Chair</t>
  </si>
  <si>
    <t>Count of Audit Chair</t>
  </si>
  <si>
    <t>Count of SID</t>
  </si>
  <si>
    <t>Count of Vice Chair uplift</t>
  </si>
  <si>
    <t>Count of Audit Chair uplift</t>
  </si>
  <si>
    <t>Count of SID uplift</t>
  </si>
  <si>
    <t>&lt;£1,000</t>
  </si>
  <si>
    <t>Sum of NED - daily rate</t>
  </si>
  <si>
    <t>ALDER HEY CHILDREN'S NHS FOUNDATION TRUST</t>
  </si>
  <si>
    <t>ASHFORD AND ST. PETER'S HOSPITALS NHS FOUNDATION TRUST</t>
  </si>
  <si>
    <t>BARNET, ENFIELD AND HARINGEY MENTAL HEALTH NHS TRUST</t>
  </si>
  <si>
    <t>BARNSLEY HOSPITAL NHS FOUNDATION TRUST</t>
  </si>
  <si>
    <t>BLACK COUNTRY PARTNERSHIP NHS FOUNDATION TRUST</t>
  </si>
  <si>
    <t>BOLTON NHS FOUNDATION TRUST</t>
  </si>
  <si>
    <t>BRADFORD DISTRICT CARE NHS FOUNDATION TRUST</t>
  </si>
  <si>
    <t>BRIDGEWATER COMMUNITY HEALTHCARE NHS FOUNDATION TRUST</t>
  </si>
  <si>
    <t>BURTON HOSPITALS NHS FOUNDATION TRUST</t>
  </si>
  <si>
    <t>CALDERDALE AND HUDDERSFIELD NHS FOUNDATION TRUST</t>
  </si>
  <si>
    <t>CENTRAL LONDON COMMUNITY HEALTHCARE NHS TRUST</t>
  </si>
  <si>
    <t>CHESTERFIELD ROYAL HOSPITAL NHS FOUNDATION TRUST</t>
  </si>
  <si>
    <t>COVENTRY AND WARWICKSHIRE PARTNERSHIP NHS TRUST</t>
  </si>
  <si>
    <t>CUMBRIA PARTNERSHIP NHS FOUNDATION TRUST</t>
  </si>
  <si>
    <t>DERBYSHIRE HEALTHCARE NHS FOUNDATION TRUST</t>
  </si>
  <si>
    <t>DORSET HEALTHCARE UNIVERSITY NHS FOUNDATION TRUST</t>
  </si>
  <si>
    <t>EAST LANCASHIRE HOSPITALS NHS TRUST</t>
  </si>
  <si>
    <t>EAST MIDLANDS AMBULANCE SERVICE NHS TRUST</t>
  </si>
  <si>
    <t>FRIMLEY HEALTH NHS FOUNDATION TRUST</t>
  </si>
  <si>
    <t>GLOUCESTERSHIRE HOSPITALS NHS FOUNDATION TRUST</t>
  </si>
  <si>
    <t>GREAT ORMOND STREET HOSPITAL FOR CHILDREN NHS FOUNDATION TRUST</t>
  </si>
  <si>
    <t>GUY'S AND ST THOMAS' NHS FOUNDATION TRUST</t>
  </si>
  <si>
    <t>HARROGATE AND DISTRICT NHS FOUNDATION TRUST</t>
  </si>
  <si>
    <t>HERTFORDSHIRE PARTNERSHIP UNIVERSITY NHS FOUNDATION TRUST</t>
  </si>
  <si>
    <t>HOMERTON UNIVERSITY HOSPITAL NHS FOUNDATION TRUST</t>
  </si>
  <si>
    <t>HUMBER NHS FOUNDATION TRUST</t>
  </si>
  <si>
    <t>ISLE OF WIGHT NHS TRUST</t>
  </si>
  <si>
    <t>JAMES PAGET UNIVERSITY HOSPITALS NHS FOUNDATION TRUST</t>
  </si>
  <si>
    <t>KING'S COLLEGE HOSPITAL NHS FOUNDATION TRUST</t>
  </si>
  <si>
    <t>LEEDS COMMUNITY HEALTHCARE NHS TRUST</t>
  </si>
  <si>
    <t>LEEDS TEACHING HOSPITALS NHS TRUST</t>
  </si>
  <si>
    <t>LINCOLNSHIRE COMMUNITY HEALTH SERVICES NHS TRUST</t>
  </si>
  <si>
    <t>LINCOLNSHIRE PARTNERSHIP NHS FOUNDATION TRUST</t>
  </si>
  <si>
    <t>LUTON AND DUNSTABLE UNIVERSITY HOSPITAL NHS FOUNDATION TRUST</t>
  </si>
  <si>
    <t>MEDWAY NHS FOUNDATION TRUST</t>
  </si>
  <si>
    <t>NORFOLK AND SUFFOLK NHS FOUNDATION TRUST</t>
  </si>
  <si>
    <t>NORFOLK COMMUNITY HEALTH AND CARE NHS TRUST</t>
  </si>
  <si>
    <t>NORTH EAST AMBULANCE SERVICE NHS FOUNDATION TRUST</t>
  </si>
  <si>
    <t>NORTH EAST LONDON NHS FOUNDATION TRUST</t>
  </si>
  <si>
    <t>NORTH ESSEX PARTNERSHIP UNIVERSITY NHS FOUNDATION TRUST</t>
  </si>
  <si>
    <t>NORTH STAFFORDSHIRE COMBINED HEALTHCARE NHS TRUST</t>
  </si>
  <si>
    <t>NORTH TEES AND HARTLEPOOL NHS FOUNDATION TRUST</t>
  </si>
  <si>
    <t>NORTH WEST AMBULANCE SERVICE NHS TRUST</t>
  </si>
  <si>
    <t>NORTHAMPTON GENERAL HOSPITAL NHS TRUST</t>
  </si>
  <si>
    <t>NORTHAMPTONSHIRE HEALTHCARE NHS FOUNDATION TRUST</t>
  </si>
  <si>
    <t>NORTHUMBERLAND, TYNE AND WEAR NHS FOUNDATION TRUST</t>
  </si>
  <si>
    <t>NORTHUMBRIA HEALTHCARE NHS FOUNDATION TRUST</t>
  </si>
  <si>
    <t>OXFORD HEALTH NHS FOUNDATION TRUST</t>
  </si>
  <si>
    <t>OXFORD UNIVERSITY HOSPITALS NHS FOUNDATION TRUST</t>
  </si>
  <si>
    <t>PAPWORTH HOSPITAL NHS FOUNDATION TRUST</t>
  </si>
  <si>
    <t>PLYMOUTH HOSPITALS NHS TRUST</t>
  </si>
  <si>
    <t>QUEEN VICTORIA HOSPITAL NHS FOUNDATION TRUST</t>
  </si>
  <si>
    <t>ROTHERHAM DONCASTER AND SOUTH HUMBER NHS FOUNDATION TRUST</t>
  </si>
  <si>
    <t>ROYAL SURREY COUNTY HOSPITAL NHS FOUNDATION TRUST</t>
  </si>
  <si>
    <t>SALFORD ROYAL NHS FOUNDATION TRUST</t>
  </si>
  <si>
    <t>SHEFFIELD CHILDREN'S NHS FOUNDATION TRUST</t>
  </si>
  <si>
    <t>SHEFFIELD TEACHING HOSPITALS NHS FOUNDATION TRUST</t>
  </si>
  <si>
    <t>SOMERSET PARTNERSHIP NHS FOUNDATION TRUST</t>
  </si>
  <si>
    <t>SOUTH CENTRAL AMBULANCE SERVICE NHS FOUNDATION TRUST</t>
  </si>
  <si>
    <t>SOUTHERN HEALTH NHS FOUNDATION TRUST</t>
  </si>
  <si>
    <t>ST HELENS AND KNOWSLEY HOSPITALS NHS TRUST</t>
  </si>
  <si>
    <t>SURREY AND BORDERS PARTNERSHIP NHS FOUNDATION TRUST</t>
  </si>
  <si>
    <t>SURREY AND SUSSEX HEALTHCARE NHS TRUST</t>
  </si>
  <si>
    <t>TAMESIDE HOSPITAL NHS FOUNDATION TRUST</t>
  </si>
  <si>
    <t>TAVISTOCK AND PORTMAN NHS FOUNDATION TRUST</t>
  </si>
  <si>
    <t>THE DUDLEY GROUP NHS FOUNDATION TRUST</t>
  </si>
  <si>
    <t>THE ROBERT JONES AND AGNES HUNT ORTHOPAEDIC HOSPITAL NHS FOUNDATION TRUST</t>
  </si>
  <si>
    <t>THE ROTHERHAM NHS FOUNDATION TRUST</t>
  </si>
  <si>
    <t>THE ROYAL BOURNEMOUTH AND CHRISTCHURCH HOSPITALS NHS FOUNDATION TRUST</t>
  </si>
  <si>
    <t>THE ROYAL ORTHOPAEDIC HOSPITAL NHS FOUNDATION TRUST</t>
  </si>
  <si>
    <t>THE WALTON CENTRE NHS FOUNDATION TRUST</t>
  </si>
  <si>
    <t>UNIVERSITY HOSPITALS OF LEICESTER NHS TRUST</t>
  </si>
  <si>
    <t>UNIVERSITY HOSPITALS OF MORECAMBE BAY NHS FOUNDATION TRUST</t>
  </si>
  <si>
    <t>WIRRAL UNIVERSITY TEACHING HOSPITAL NHS FOUNDATION TRUST</t>
  </si>
  <si>
    <t>Not contracted to work</t>
  </si>
  <si>
    <t>approx 12</t>
  </si>
  <si>
    <t>2.5 days per week</t>
  </si>
  <si>
    <t>8-12 days (but does work more generally)</t>
  </si>
  <si>
    <t>approx 8-10</t>
  </si>
  <si>
    <t xml:space="preserve">15 ( 0.5 WTE) </t>
  </si>
  <si>
    <t>3 days</t>
  </si>
  <si>
    <t>12 days</t>
  </si>
  <si>
    <t>3/week</t>
  </si>
  <si>
    <t>0.6 WTE</t>
  </si>
  <si>
    <t>Full Time</t>
  </si>
  <si>
    <t>Up to 15 days</t>
  </si>
  <si>
    <t>8-12 days per month</t>
  </si>
  <si>
    <t>On average 12-14 days per month</t>
  </si>
  <si>
    <t>3 per week, c 12 per month</t>
  </si>
  <si>
    <t>8 days</t>
  </si>
  <si>
    <t>8-12 (2 -3 days a week)</t>
  </si>
  <si>
    <t>8 days per month</t>
  </si>
  <si>
    <t xml:space="preserve">4 days but does much more </t>
  </si>
  <si>
    <t>8-9 per month</t>
  </si>
  <si>
    <t>4 days</t>
  </si>
  <si>
    <t>2.5 days per month</t>
  </si>
  <si>
    <t>NK</t>
  </si>
  <si>
    <t>2 to 3 days</t>
  </si>
  <si>
    <t>Part Time (0.5 WTE)</t>
  </si>
  <si>
    <t>2.5 days</t>
  </si>
  <si>
    <t>2.5-3 days</t>
  </si>
  <si>
    <t>2-3 days per month</t>
  </si>
  <si>
    <t>At least 3-4 days per month.</t>
  </si>
  <si>
    <t>3-4 days per month</t>
  </si>
  <si>
    <t>2-3 days per month; SID &amp; Dep Chair 3-4 days per month</t>
  </si>
  <si>
    <t>at least 3</t>
  </si>
  <si>
    <t>FT status</t>
  </si>
  <si>
    <t>North of England</t>
  </si>
  <si>
    <t>South of England</t>
  </si>
  <si>
    <t>London</t>
  </si>
  <si>
    <t>ANONYMOUS</t>
  </si>
  <si>
    <t>Chair role type</t>
  </si>
  <si>
    <t>3-4</t>
  </si>
  <si>
    <t>5-10</t>
  </si>
  <si>
    <t>8-10</t>
  </si>
  <si>
    <t>8-12</t>
  </si>
  <si>
    <t>12-16</t>
  </si>
  <si>
    <t>2-3</t>
  </si>
  <si>
    <t>4-5</t>
  </si>
  <si>
    <t>CHESHIRE AND WIRRAL PARTNERSHIP NHS FOUNDATION TRUST</t>
  </si>
  <si>
    <t>Trust type</t>
  </si>
  <si>
    <t>Acute - large/teaching</t>
  </si>
  <si>
    <t>Acute - DGH</t>
  </si>
  <si>
    <t>Ambulance</t>
  </si>
  <si>
    <t>Community</t>
  </si>
  <si>
    <t>Mental Health</t>
  </si>
  <si>
    <t>Integrated</t>
  </si>
  <si>
    <t>Specialist</t>
  </si>
  <si>
    <t>Count of Chair role type</t>
  </si>
  <si>
    <t>BIRMINGHAM AND SOLIHULL MENTAL HEALTH NHS FOUNDATION TRUST</t>
  </si>
  <si>
    <t>NOTTINGHAMSHIRE HEALTHCARE NHS FOUNDATION TRUST</t>
  </si>
  <si>
    <t>THE ROYAL WOLVERHAMPTON NHS TRUST</t>
  </si>
  <si>
    <t>HERTFORDSHIRE COMMUNITY NHS TRUST</t>
  </si>
  <si>
    <t>MERSEY CARE NHS TRUST</t>
  </si>
  <si>
    <t>ROYAL UNITED HOSPITAL BATH NHS FOUNDATION TRUST</t>
  </si>
  <si>
    <t>As and when required</t>
  </si>
  <si>
    <t>Trust size</t>
  </si>
  <si>
    <t>Medium</t>
  </si>
  <si>
    <t>Large</t>
  </si>
  <si>
    <t>Small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</si>
</sst>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yriad Pro"/>
      <family val="2"/>
    </font>
    <font>
      <b/>
      <sz val="11"/>
      <color theme="1"/>
      <name val="Myriad Pro"/>
      <family val="2"/>
    </font>
    <font>
      <sz val="11"/>
      <name val="Calibri"/>
      <family val="2"/>
      <scheme val="minor"/>
    </font>
    <font>
      <sz val="24"/>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79998168889431442"/>
        <bgColor indexed="64"/>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62">
    <xf numFmtId="0" fontId="0" fillId="0" borderId="0" xfId="0"/>
    <xf numFmtId="1" fontId="0" fillId="0" borderId="0" xfId="0" applyNumberFormat="1"/>
    <xf numFmtId="0" fontId="0" fillId="33" borderId="0" xfId="0" applyFill="1"/>
    <xf numFmtId="0" fontId="0" fillId="0" borderId="0" xfId="0" applyFill="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1" fontId="0" fillId="0" borderId="0" xfId="0" applyNumberFormat="1" applyAlignment="1">
      <alignment horizontal="center"/>
    </xf>
    <xf numFmtId="0" fontId="18" fillId="0" borderId="0" xfId="0" applyFont="1" applyFill="1"/>
    <xf numFmtId="9" fontId="0" fillId="0" borderId="0" xfId="42" applyFont="1"/>
    <xf numFmtId="9" fontId="0" fillId="0" borderId="0" xfId="0" applyNumberFormat="1" applyAlignment="1">
      <alignment horizontal="center"/>
    </xf>
    <xf numFmtId="10" fontId="0" fillId="0" borderId="0" xfId="0" applyNumberFormat="1"/>
    <xf numFmtId="0" fontId="20" fillId="0" borderId="0" xfId="0" applyFont="1"/>
    <xf numFmtId="1" fontId="0" fillId="34" borderId="0" xfId="0" applyNumberFormat="1" applyFill="1" applyAlignment="1">
      <alignment horizontal="center"/>
    </xf>
    <xf numFmtId="1" fontId="20" fillId="34" borderId="0" xfId="0" applyNumberFormat="1" applyFont="1" applyFill="1" applyAlignment="1">
      <alignment horizontal="center"/>
    </xf>
    <xf numFmtId="164" fontId="0" fillId="0" borderId="0" xfId="0" applyNumberFormat="1"/>
    <xf numFmtId="164" fontId="0" fillId="0" borderId="0" xfId="0" applyNumberFormat="1" applyAlignment="1">
      <alignment horizontal="center"/>
    </xf>
    <xf numFmtId="164" fontId="20" fillId="0" borderId="0" xfId="0" applyNumberFormat="1" applyFont="1" applyAlignment="1">
      <alignment horizontal="center"/>
    </xf>
    <xf numFmtId="0" fontId="20" fillId="0" borderId="0" xfId="0" applyFont="1" applyAlignment="1">
      <alignment horizontal="center"/>
    </xf>
    <xf numFmtId="0" fontId="20" fillId="0" borderId="0" xfId="0" applyFont="1" applyAlignment="1">
      <alignment horizontal="left"/>
    </xf>
    <xf numFmtId="49" fontId="0" fillId="0" borderId="0" xfId="0" applyNumberFormat="1" applyAlignment="1">
      <alignment horizontal="left"/>
    </xf>
    <xf numFmtId="0" fontId="0" fillId="34" borderId="0" xfId="0" applyFill="1"/>
    <xf numFmtId="164" fontId="0" fillId="0" borderId="0" xfId="0" applyNumberFormat="1" applyFill="1" applyAlignment="1">
      <alignment horizontal="center"/>
    </xf>
    <xf numFmtId="0" fontId="0" fillId="0" borderId="0" xfId="0" applyFill="1" applyAlignment="1">
      <alignment horizontal="left"/>
    </xf>
    <xf numFmtId="0" fontId="20" fillId="0" borderId="0" xfId="0" applyFont="1" applyFill="1"/>
    <xf numFmtId="164" fontId="20" fillId="0" borderId="0" xfId="0" applyNumberFormat="1" applyFont="1" applyFill="1" applyAlignment="1">
      <alignment horizontal="center"/>
    </xf>
    <xf numFmtId="0" fontId="20" fillId="0" borderId="0" xfId="0" applyFont="1" applyFill="1" applyAlignment="1">
      <alignment horizontal="left"/>
    </xf>
    <xf numFmtId="49" fontId="0" fillId="0" borderId="0" xfId="0" applyNumberFormat="1" applyFill="1" applyAlignment="1">
      <alignment horizontal="left"/>
    </xf>
    <xf numFmtId="164" fontId="0" fillId="34" borderId="0" xfId="0" applyNumberFormat="1" applyFill="1" applyAlignment="1">
      <alignment horizontal="center"/>
    </xf>
    <xf numFmtId="9" fontId="0" fillId="34" borderId="0" xfId="42" applyFont="1" applyFill="1" applyAlignment="1">
      <alignment horizontal="center"/>
    </xf>
    <xf numFmtId="165" fontId="0" fillId="34" borderId="0" xfId="0" applyNumberFormat="1" applyFill="1" applyAlignment="1">
      <alignment horizontal="center"/>
    </xf>
    <xf numFmtId="165" fontId="20" fillId="34" borderId="0" xfId="0" applyNumberFormat="1" applyFont="1" applyFill="1" applyAlignment="1">
      <alignment horizontal="center"/>
    </xf>
    <xf numFmtId="0" fontId="16" fillId="0" borderId="0" xfId="0" applyFont="1" applyAlignment="1">
      <alignment wrapText="1"/>
    </xf>
    <xf numFmtId="0" fontId="16" fillId="34" borderId="0" xfId="0" applyFont="1" applyFill="1" applyAlignment="1">
      <alignment wrapText="1"/>
    </xf>
    <xf numFmtId="0" fontId="16" fillId="0" borderId="0" xfId="0" applyFont="1" applyFill="1" applyAlignment="1">
      <alignment wrapText="1"/>
    </xf>
    <xf numFmtId="164" fontId="16" fillId="0" borderId="0" xfId="0" applyNumberFormat="1" applyFont="1" applyFill="1" applyAlignment="1">
      <alignment horizontal="center" wrapText="1"/>
    </xf>
    <xf numFmtId="0" fontId="16" fillId="0" borderId="0" xfId="0" applyFont="1" applyFill="1" applyAlignment="1">
      <alignment horizontal="left" wrapText="1"/>
    </xf>
    <xf numFmtId="1" fontId="16" fillId="34" borderId="0" xfId="0" applyNumberFormat="1" applyFont="1" applyFill="1" applyAlignment="1">
      <alignment wrapText="1"/>
    </xf>
    <xf numFmtId="1" fontId="16" fillId="34" borderId="0" xfId="0" applyNumberFormat="1" applyFont="1" applyFill="1" applyAlignment="1">
      <alignment horizontal="center" wrapText="1"/>
    </xf>
    <xf numFmtId="164" fontId="16" fillId="34" borderId="0" xfId="0" applyNumberFormat="1" applyFont="1" applyFill="1" applyAlignment="1">
      <alignment horizontal="center" wrapText="1"/>
    </xf>
    <xf numFmtId="0" fontId="16" fillId="0" borderId="0" xfId="0" applyFont="1" applyAlignment="1">
      <alignment horizontal="left" wrapText="1"/>
    </xf>
    <xf numFmtId="0" fontId="16" fillId="0" borderId="0" xfId="0" applyFont="1" applyAlignment="1">
      <alignment horizontal="center" wrapText="1"/>
    </xf>
    <xf numFmtId="1" fontId="16" fillId="0" borderId="0" xfId="0" applyNumberFormat="1" applyFont="1" applyAlignment="1">
      <alignment wrapText="1"/>
    </xf>
    <xf numFmtId="164" fontId="16" fillId="0" borderId="0" xfId="0" applyNumberFormat="1" applyFont="1" applyAlignment="1">
      <alignment horizontal="center" wrapText="1"/>
    </xf>
    <xf numFmtId="1" fontId="16" fillId="0" borderId="0" xfId="0" applyNumberFormat="1" applyFont="1" applyFill="1" applyAlignment="1">
      <alignment wrapText="1"/>
    </xf>
    <xf numFmtId="0" fontId="16" fillId="0" borderId="0" xfId="0" applyFont="1"/>
    <xf numFmtId="1" fontId="16" fillId="0" borderId="0" xfId="0" applyNumberFormat="1" applyFont="1" applyAlignment="1">
      <alignment horizontal="center" wrapText="1"/>
    </xf>
    <xf numFmtId="0" fontId="18" fillId="33" borderId="0" xfId="0" applyFont="1" applyFill="1" applyAlignment="1">
      <alignment horizontal="right" vertical="center"/>
    </xf>
    <xf numFmtId="0" fontId="18" fillId="0" borderId="0" xfId="0" applyFont="1" applyFill="1" applyAlignment="1">
      <alignment horizontal="right" vertical="center"/>
    </xf>
    <xf numFmtId="1" fontId="16" fillId="0" borderId="0" xfId="0" applyNumberFormat="1" applyFont="1" applyAlignment="1">
      <alignment horizontal="left" wrapText="1"/>
    </xf>
    <xf numFmtId="16" fontId="0" fillId="0" borderId="0" xfId="0" applyNumberFormat="1" applyFill="1" applyAlignment="1">
      <alignment horizontal="left"/>
    </xf>
    <xf numFmtId="16" fontId="0" fillId="0" borderId="0" xfId="0" applyNumberFormat="1" applyAlignment="1">
      <alignment horizontal="left"/>
    </xf>
    <xf numFmtId="0" fontId="0" fillId="0" borderId="0" xfId="0" applyFill="1" applyAlignment="1">
      <alignment horizontal="center"/>
    </xf>
    <xf numFmtId="0" fontId="21" fillId="33" borderId="0" xfId="0" applyFont="1" applyFill="1" applyAlignment="1">
      <alignment horizontal="center"/>
    </xf>
    <xf numFmtId="164" fontId="18" fillId="0" borderId="0" xfId="0" applyNumberFormat="1" applyFont="1" applyFill="1" applyAlignment="1">
      <alignment horizontal="center" vertical="center"/>
    </xf>
    <xf numFmtId="0" fontId="19" fillId="0" borderId="0" xfId="0" applyFont="1" applyFill="1" applyAlignment="1">
      <alignment horizontal="center"/>
    </xf>
    <xf numFmtId="164" fontId="18" fillId="33" borderId="0" xfId="0" applyNumberFormat="1" applyFont="1" applyFill="1" applyAlignment="1">
      <alignment horizontal="center" vertical="center"/>
    </xf>
    <xf numFmtId="1" fontId="18" fillId="33" borderId="0" xfId="0" applyNumberFormat="1" applyFont="1" applyFill="1" applyAlignment="1">
      <alignment horizontal="center" vertical="center"/>
    </xf>
    <xf numFmtId="0" fontId="18" fillId="33" borderId="0" xfId="0" applyFont="1" applyFill="1" applyAlignment="1">
      <alignment horizontal="center" vertical="center"/>
    </xf>
    <xf numFmtId="1" fontId="18" fillId="0" borderId="0" xfId="0" applyNumberFormat="1" applyFont="1" applyFill="1" applyAlignment="1">
      <alignment horizontal="center" vertical="center"/>
    </xf>
    <xf numFmtId="0" fontId="18" fillId="0" borderId="0" xfId="0" applyFont="1"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[2016.01.08 NED data and dashboards (for circulation) v2.xlsx]Chair tables!PivotTable1</c:name>
    <c:fmtId val="2"/>
  </c:pivotSource>
  <c:chart>
    <c:title>
      <c:tx>
        <c:rich>
          <a:bodyPr/>
          <a:lstStyle/>
          <a:p>
            <a:pPr algn="l">
              <a:defRPr/>
            </a:pPr>
            <a:r>
              <a:rPr lang="en-GB" sz="1200"/>
              <a:t>Chair</a:t>
            </a:r>
            <a:r>
              <a:rPr lang="en-GB" sz="1200" baseline="0"/>
              <a:t> remuneration</a:t>
            </a:r>
            <a:endParaRPr lang="en-GB" sz="1200"/>
          </a:p>
        </c:rich>
      </c:tx>
      <c:layout>
        <c:manualLayout>
          <c:xMode val="edge"/>
          <c:yMode val="edge"/>
          <c:x val="3.1333333333333331E-2"/>
          <c:y val="2.7777777777777776E-2"/>
        </c:manualLayout>
      </c:layout>
      <c:overlay val="0"/>
    </c:title>
    <c:autoTitleDeleted val="0"/>
    <c:pivotFmts>
      <c:pivotFmt>
        <c:idx val="0"/>
        <c:marker>
          <c:symbol val="none"/>
        </c:marker>
      </c:pivotFmt>
      <c:pivotFmt>
        <c:idx val="1"/>
        <c:marker>
          <c:symbol val="none"/>
        </c:marker>
      </c:pivotFmt>
      <c:pivotFmt>
        <c:idx val="2"/>
        <c:spPr>
          <a:noFill/>
        </c:spPr>
        <c:marker>
          <c:symbol val="none"/>
        </c:marker>
      </c:pivotFmt>
      <c:pivotFmt>
        <c:idx val="3"/>
        <c:marker>
          <c:symbol val="none"/>
        </c:marker>
      </c:pivotFmt>
      <c:pivotFmt>
        <c:idx val="4"/>
        <c:marker>
          <c:symbol val="none"/>
        </c:marker>
      </c:pivotFmt>
      <c:pivotFmt>
        <c:idx val="5"/>
        <c:spPr>
          <a:noFill/>
        </c:spPr>
        <c:marker>
          <c:symbol val="none"/>
        </c:marker>
      </c:pivotFmt>
      <c:pivotFmt>
        <c:idx val="6"/>
        <c:marker>
          <c:symbol val="none"/>
        </c:marker>
      </c:pivotFmt>
      <c:pivotFmt>
        <c:idx val="7"/>
        <c:marker>
          <c:symbol val="none"/>
        </c:marker>
      </c:pivotFmt>
      <c:pivotFmt>
        <c:idx val="8"/>
        <c:spPr>
          <a:noFill/>
        </c:spPr>
        <c:marker>
          <c:symbol val="none"/>
        </c:marker>
      </c:pivotFmt>
    </c:pivotFmts>
    <c:plotArea>
      <c:layout>
        <c:manualLayout>
          <c:layoutTarget val="inner"/>
          <c:xMode val="edge"/>
          <c:yMode val="edge"/>
          <c:x val="0.10689326334208224"/>
          <c:y val="0.24300925925925926"/>
          <c:w val="0.85959711286089246"/>
          <c:h val="0.70278253968253968"/>
        </c:manualLayout>
      </c:layout>
      <c:barChart>
        <c:barDir val="col"/>
        <c:grouping val="stacked"/>
        <c:varyColors val="0"/>
        <c:ser>
          <c:idx val="0"/>
          <c:order val="0"/>
          <c:tx>
            <c:strRef>
              <c:f>'Chair tables'!$C$9</c:f>
              <c:strCache>
                <c:ptCount val="1"/>
                <c:pt idx="0">
                  <c:v>Basic remuneration</c:v>
                </c:pt>
              </c:strCache>
            </c:strRef>
          </c:tx>
          <c:invertIfNegative val="0"/>
          <c:dLbls>
            <c:delete val="1"/>
          </c:dLbls>
          <c:cat>
            <c:strRef>
              <c:f>'Chair tables'!$B$10:$B$123</c:f>
              <c:strCache>
                <c:ptCount val="114"/>
                <c:pt idx="0">
                  <c:v>SURREY AND SUSSEX HEALTHCARE NHS TRUST</c:v>
                </c:pt>
                <c:pt idx="1">
                  <c:v>THE ROYAL WOLVERHAMPTON NHS TRUST</c:v>
                </c:pt>
                <c:pt idx="2">
                  <c:v>NORTHERN DEVON HEALTHCARE NHS TRUST</c:v>
                </c:pt>
                <c:pt idx="3">
                  <c:v>LEEDS COMMUNITY HEALTHCARE NHS TRUST</c:v>
                </c:pt>
                <c:pt idx="4">
                  <c:v>CENTRAL LONDON COMMUNITY HEALTHCARE NHS TRUST</c:v>
                </c:pt>
                <c:pt idx="5">
                  <c:v>NORTH STAFFORDSHIRE COMBINED HEALTHCARE NHS TRUST</c:v>
                </c:pt>
                <c:pt idx="6">
                  <c:v>DEVON PARTNERSHIP NHS TRUST</c:v>
                </c:pt>
                <c:pt idx="7">
                  <c:v>MERSEY CARE NHS TRUST</c:v>
                </c:pt>
                <c:pt idx="8">
                  <c:v>NORFOLK COMMUNITY HEALTH AND CARE NHS TRUST</c:v>
                </c:pt>
                <c:pt idx="9">
                  <c:v>BARNET, ENFIELD AND HARINGEY MENTAL HEALTH NHS TRUST</c:v>
                </c:pt>
                <c:pt idx="10">
                  <c:v>HERTFORDSHIRE COMMUNITY NHS TRUST</c:v>
                </c:pt>
                <c:pt idx="11">
                  <c:v>MANCHESTER MENTAL HEALTH AND SOCIAL CARE TRUST</c:v>
                </c:pt>
                <c:pt idx="12">
                  <c:v>BRADFORD DISTRICT CARE NHS FOUNDATION TRUST</c:v>
                </c:pt>
                <c:pt idx="13">
                  <c:v>NORTHAMPTON GENERAL HOSPITAL NHS TRUST</c:v>
                </c:pt>
                <c:pt idx="14">
                  <c:v>YORKSHIRE AMBULANCE SERVICE NHS TRUST</c:v>
                </c:pt>
                <c:pt idx="15">
                  <c:v>ST HELENS AND KNOWSLEY HOSPITALS NHS TRUST</c:v>
                </c:pt>
                <c:pt idx="16">
                  <c:v>KENT AND MEDWAY NHS AND SOCIAL CARE PARTNERSHIP TRUST</c:v>
                </c:pt>
                <c:pt idx="17">
                  <c:v>OXFORD UNIVERSITY HOSPITALS NHS FOUNDATION TRUST</c:v>
                </c:pt>
                <c:pt idx="18">
                  <c:v>NOTTINGHAM UNIVERSITY HOSPITALS NHS TRUST</c:v>
                </c:pt>
                <c:pt idx="19">
                  <c:v>PENNINE ACUTE HOSPITALS NHS TRUST</c:v>
                </c:pt>
                <c:pt idx="20">
                  <c:v>PLYMOUTH HOSPITALS NHS TRUST</c:v>
                </c:pt>
                <c:pt idx="21">
                  <c:v>EAST LANCASHIRE HOSPITALS NHS TRUST</c:v>
                </c:pt>
                <c:pt idx="22">
                  <c:v>UNIVERSITY HOSPITALS OF LEICESTER NHS TRUST</c:v>
                </c:pt>
                <c:pt idx="23">
                  <c:v>SHEFFIELD HEALTH AND SOCIAL CARE NHS FOUNDATION TRUST</c:v>
                </c:pt>
                <c:pt idx="24">
                  <c:v>EAST MIDLANDS AMBULANCE SERVICE NHS TRUST</c:v>
                </c:pt>
                <c:pt idx="25">
                  <c:v>LINCOLNSHIRE COMMUNITY HEALTH SERVICES NHS TRUST</c:v>
                </c:pt>
                <c:pt idx="26">
                  <c:v>ISLE OF WIGHT NHS TRUST</c:v>
                </c:pt>
                <c:pt idx="27">
                  <c:v>IPSWICH HOSPITAL NHS TRUST</c:v>
                </c:pt>
                <c:pt idx="28">
                  <c:v>LEICESTERSHIRE PARTNERSHIP NHS TRUST</c:v>
                </c:pt>
                <c:pt idx="29">
                  <c:v>THE ROYAL ORTHOPAEDIC HOSPITAL NHS FOUNDATION TRUST</c:v>
                </c:pt>
                <c:pt idx="30">
                  <c:v>NORTH WEST AMBULANCE SERVICE NHS TRUST</c:v>
                </c:pt>
                <c:pt idx="31">
                  <c:v>STAFFORDSHIRE AND STOKE ON TRENT PARTNERSHIP NHS TRUST</c:v>
                </c:pt>
                <c:pt idx="32">
                  <c:v>TAVISTOCK AND PORTMAN NHS FOUNDATION TRUST</c:v>
                </c:pt>
                <c:pt idx="33">
                  <c:v>COVENTRY AND WARWICKSHIRE PARTNERSHIP NHS TRUST</c:v>
                </c:pt>
                <c:pt idx="34">
                  <c:v>THE ROBERT JONES AND AGNES HUNT ORTHOPAEDIC HOSPITAL NHS FOUNDATION TRUST</c:v>
                </c:pt>
                <c:pt idx="35">
                  <c:v>MID YORKSHIRE HOSPITALS NHS TRUST</c:v>
                </c:pt>
                <c:pt idx="36">
                  <c:v>BRIDGEWATER COMMUNITY HEALTHCARE NHS FOUNDATION TRUST</c:v>
                </c:pt>
                <c:pt idx="37">
                  <c:v>LUTON AND DUNSTABLE UNIVERSITY HOSPITAL NHS FOUNDATION TRUST</c:v>
                </c:pt>
                <c:pt idx="38">
                  <c:v>HOMERTON UNIVERSITY HOSPITAL NHS FOUNDATION TRUST</c:v>
                </c:pt>
                <c:pt idx="39">
                  <c:v>SOUTH CENTRAL AMBULANCE SERVICE NHS FOUNDATION TRUST</c:v>
                </c:pt>
                <c:pt idx="40">
                  <c:v>POOLE HOSPITAL NHS FOUNDATION TRUST</c:v>
                </c:pt>
                <c:pt idx="41">
                  <c:v>BURTON HOSPITALS NHS FOUNDATION TRUST</c:v>
                </c:pt>
                <c:pt idx="42">
                  <c:v>LEEDS AND YORK PARTNERSHIP NHS FOUNDATION TRUST</c:v>
                </c:pt>
                <c:pt idx="43">
                  <c:v>NORTHERN LINCOLNSHIRE AND GOOLE NHS FOUNDATION TRUST</c:v>
                </c:pt>
                <c:pt idx="44">
                  <c:v>SURREY AND BORDERS PARTNERSHIP NHS FOUNDATION TRUST</c:v>
                </c:pt>
                <c:pt idx="45">
                  <c:v>UNIVERSITY HOSPITALS OF MORECAMBE BAY NHS FOUNDATION TRUST</c:v>
                </c:pt>
                <c:pt idx="46">
                  <c:v>TAMESIDE HOSPITAL NHS FOUNDATION TRUST</c:v>
                </c:pt>
                <c:pt idx="47">
                  <c:v>PAPWORTH HOSPITAL NHS FOUNDATION TRUST</c:v>
                </c:pt>
                <c:pt idx="48">
                  <c:v>KETTERING GENERAL HOSPITAL NHS FOUNDATION TRUST</c:v>
                </c:pt>
                <c:pt idx="49">
                  <c:v>OXFORD HEALTH NHS FOUNDATION TRUST</c:v>
                </c:pt>
                <c:pt idx="50">
                  <c:v>HUMBER NHS FOUNDATION TRUST</c:v>
                </c:pt>
                <c:pt idx="51">
                  <c:v>CHESHIRE AND WIRRAL PARTNERSHIP NHS FOUNDATION TRUST</c:v>
                </c:pt>
                <c:pt idx="52">
                  <c:v>ROTHERHAM DONCASTER AND SOUTH HUMBER NHS FOUNDATION TRUST</c:v>
                </c:pt>
                <c:pt idx="53">
                  <c:v>ROYAL SURREY COUNTY HOSPITAL NHS FOUNDATION TRUST</c:v>
                </c:pt>
                <c:pt idx="54">
                  <c:v>LINCOLNSHIRE PARTNERSHIP NHS FOUNDATION TRUST</c:v>
                </c:pt>
                <c:pt idx="55">
                  <c:v>BARNSLEY HOSPITAL NHS FOUNDATION TRUST</c:v>
                </c:pt>
                <c:pt idx="56">
                  <c:v>PETERBOROUGH AND STAMFORD HOSPITALS NHS FOUNDATION TRUST</c:v>
                </c:pt>
                <c:pt idx="57">
                  <c:v>ALDER HEY CHILDREN'S NHS FOUNDATION TRUST</c:v>
                </c:pt>
                <c:pt idx="58">
                  <c:v>THE CLATTERBRIDGE CANCER CENTRE NHS FOUNDATION TRUST</c:v>
                </c:pt>
                <c:pt idx="59">
                  <c:v>LEEDS TEACHING HOSPITALS NHS TRUST</c:v>
                </c:pt>
                <c:pt idx="60">
                  <c:v>BIRMINGHAM AND SOLIHULL MENTAL HEALTH NHS FOUNDATION TRUST</c:v>
                </c:pt>
                <c:pt idx="61">
                  <c:v>SOUTH WARWICKSHIRE NHS FOUNDATION TRUST</c:v>
                </c:pt>
                <c:pt idx="62">
                  <c:v>LANCASHIRE TEACHING HOSPITALS NHS FOUNDATION TRUST</c:v>
                </c:pt>
                <c:pt idx="63">
                  <c:v>NORTHAMPTONSHIRE HEALTHCARE NHS FOUNDATION TRUST</c:v>
                </c:pt>
                <c:pt idx="64">
                  <c:v>THE WALTON CENTRE NHS FOUNDATION TRUST</c:v>
                </c:pt>
                <c:pt idx="65">
                  <c:v>SALISBURY NHS FOUNDATION TRUST</c:v>
                </c:pt>
                <c:pt idx="66">
                  <c:v>NORTH ESSEX PARTNERSHIP UNIVERSITY NHS FOUNDATION TRUST</c:v>
                </c:pt>
                <c:pt idx="67">
                  <c:v>NORTH EAST AMBULANCE SERVICE NHS FOUNDATION TRUST</c:v>
                </c:pt>
                <c:pt idx="68">
                  <c:v>DORSET HEALTHCARE UNIVERSITY NHS FOUNDATION TRUST</c:v>
                </c:pt>
                <c:pt idx="69">
                  <c:v>SOMERSET PARTNERSHIP NHS FOUNDATION TRUST</c:v>
                </c:pt>
                <c:pt idx="70">
                  <c:v>QUEEN VICTORIA HOSPITAL NHS FOUNDATION TRUST</c:v>
                </c:pt>
                <c:pt idx="71">
                  <c:v>CUMBRIA PARTNERSHIP NHS FOUNDATION TRUST</c:v>
                </c:pt>
                <c:pt idx="72">
                  <c:v>SOUTHERN HEALTH NHS FOUNDATION TRUST</c:v>
                </c:pt>
                <c:pt idx="73">
                  <c:v>NORFOLK AND SUFFOLK NHS FOUNDATION TRUST</c:v>
                </c:pt>
                <c:pt idx="74">
                  <c:v>JAMES PAGET UNIVERSITY HOSPITALS NHS FOUNDATION TRUST</c:v>
                </c:pt>
                <c:pt idx="75">
                  <c:v>BERKSHIRE HEALTHCARE NHS FOUNDATION TRUST</c:v>
                </c:pt>
                <c:pt idx="76">
                  <c:v>NORTH EAST LONDON NHS FOUNDATION TRUST</c:v>
                </c:pt>
                <c:pt idx="77">
                  <c:v>ANONYMOUS</c:v>
                </c:pt>
                <c:pt idx="78">
                  <c:v>BLACK COUNTRY PARTNERSHIP NHS FOUNDATION TRUST</c:v>
                </c:pt>
                <c:pt idx="79">
                  <c:v>DERBYSHIRE COMMUNITY HEALTH SERVICES NHS FOUNDATION TRUST</c:v>
                </c:pt>
                <c:pt idx="80">
                  <c:v>ASHFORD AND ST. PETER'S HOSPITALS NHS FOUNDATION TRUST</c:v>
                </c:pt>
                <c:pt idx="81">
                  <c:v>5 BOROUGHS PARTNERSHIP NHS FOUNDATION TRUST</c:v>
                </c:pt>
                <c:pt idx="82">
                  <c:v>DERBYSHIRE HEALTHCARE NHS FOUNDATION TRUST</c:v>
                </c:pt>
                <c:pt idx="83">
                  <c:v>GLOUCESTERSHIRE HOSPITALS NHS FOUNDATION TRUST</c:v>
                </c:pt>
                <c:pt idx="84">
                  <c:v>HARROGATE AND DISTRICT NHS FOUNDATION TRUST</c:v>
                </c:pt>
                <c:pt idx="85">
                  <c:v>WIRRAL UNIVERSITY TEACHING HOSPITAL NHS FOUNDATION TRUST</c:v>
                </c:pt>
                <c:pt idx="86">
                  <c:v>ROYAL UNITED HOSPITAL BATH NHS FOUNDATION TRUST</c:v>
                </c:pt>
                <c:pt idx="87">
                  <c:v>SALFORD ROYAL NHS FOUNDATION TRUST</c:v>
                </c:pt>
                <c:pt idx="88">
                  <c:v>THE DUDLEY GROUP NHS FOUNDATION TRUST</c:v>
                </c:pt>
                <c:pt idx="89">
                  <c:v>NOTTINGHAMSHIRE HEALTHCARE NHS FOUNDATION TRUST</c:v>
                </c:pt>
                <c:pt idx="90">
                  <c:v>SHEFFIELD CHILDREN'S NHS FOUNDATION TRUST</c:v>
                </c:pt>
                <c:pt idx="91">
                  <c:v>CHESTERFIELD ROYAL HOSPITAL NHS FOUNDATION TRUST</c:v>
                </c:pt>
                <c:pt idx="92">
                  <c:v>NORFOLK AND NORWICH UNIVERSITY HOSPITALS NHS FOUNDATION TRUST</c:v>
                </c:pt>
                <c:pt idx="93">
                  <c:v>THE QUEEN ELIZABETH HOSPITAL, KING'S LYNN, NHS FOUNDATION TRUST</c:v>
                </c:pt>
                <c:pt idx="94">
                  <c:v>HERTFORDSHIRE PARTNERSHIP UNIVERSITY NHS FOUNDATION TRUST</c:v>
                </c:pt>
                <c:pt idx="95">
                  <c:v>THE ROTHERHAM NHS FOUNDATION TRUST</c:v>
                </c:pt>
                <c:pt idx="96">
                  <c:v>SOUTH TEES HOSPITALS NHS FOUNDATION TRUST</c:v>
                </c:pt>
                <c:pt idx="97">
                  <c:v>BLACKPOOL TEACHING HOSPITALS NHS FOUNDATION TRUST</c:v>
                </c:pt>
                <c:pt idx="98">
                  <c:v>UNIVERSITY HOSPITALS BRISTOL NHS FOUNDATION TRUST</c:v>
                </c:pt>
                <c:pt idx="99">
                  <c:v>NORTHUMBERLAND, TYNE AND WEAR NHS FOUNDATION TRUST</c:v>
                </c:pt>
                <c:pt idx="100">
                  <c:v>NORTH TEES AND HARTLEPOOL NHS FOUNDATION TRUST</c:v>
                </c:pt>
                <c:pt idx="101">
                  <c:v>CALDERDALE AND HUDDERSFIELD NHS FOUNDATION TRUST</c:v>
                </c:pt>
                <c:pt idx="102">
                  <c:v>GREAT ORMOND STREET HOSPITAL FOR CHILDREN NHS FOUNDATION TRUST</c:v>
                </c:pt>
                <c:pt idx="103">
                  <c:v>THE ROYAL BOURNEMOUTH AND CHRISTCHURCH HOSPITALS NHS FOUNDATION TRUST</c:v>
                </c:pt>
                <c:pt idx="104">
                  <c:v>OXLEAS NHS FOUNDATION TRUST</c:v>
                </c:pt>
                <c:pt idx="105">
                  <c:v>KING'S COLLEGE HOSPITAL NHS FOUNDATION TRUST</c:v>
                </c:pt>
                <c:pt idx="106">
                  <c:v>NORTHUMBRIA HEALTHCARE NHS FOUNDATION TRUST</c:v>
                </c:pt>
                <c:pt idx="107">
                  <c:v>SHEFFIELD TEACHING HOSPITALS NHS FOUNDATION TRUST</c:v>
                </c:pt>
                <c:pt idx="108">
                  <c:v>SOUTH ESSEX PARTNERSHIP UNIVERSITY NHS FOUNDATION TRUST</c:v>
                </c:pt>
                <c:pt idx="109">
                  <c:v>FRIMLEY HEALTH NHS FOUNDATION TRUST</c:v>
                </c:pt>
                <c:pt idx="110">
                  <c:v>BOLTON NHS FOUNDATION TRUST</c:v>
                </c:pt>
                <c:pt idx="111">
                  <c:v>GUY'S AND ST THOMAS' NHS FOUNDATION TRUST</c:v>
                </c:pt>
                <c:pt idx="112">
                  <c:v>MEDWAY NHS FOUNDATION TRUST</c:v>
                </c:pt>
                <c:pt idx="113">
                  <c:v>YORK TEACHING HOSPITAL NHS FOUNDATION TRUST</c:v>
                </c:pt>
              </c:strCache>
            </c:strRef>
          </c:cat>
          <c:val>
            <c:numRef>
              <c:f>'Chair tables'!$C$10:$C$123</c:f>
              <c:numCache>
                <c:formatCode>"£"#,##0</c:formatCode>
                <c:ptCount val="114"/>
                <c:pt idx="2">
                  <c:v>18621</c:v>
                </c:pt>
                <c:pt idx="3">
                  <c:v>18621</c:v>
                </c:pt>
                <c:pt idx="4">
                  <c:v>20000</c:v>
                </c:pt>
                <c:pt idx="5">
                  <c:v>21104</c:v>
                </c:pt>
                <c:pt idx="6">
                  <c:v>21104</c:v>
                </c:pt>
                <c:pt idx="7">
                  <c:v>21105</c:v>
                </c:pt>
                <c:pt idx="8">
                  <c:v>21105</c:v>
                </c:pt>
                <c:pt idx="9">
                  <c:v>21105</c:v>
                </c:pt>
                <c:pt idx="10">
                  <c:v>21105</c:v>
                </c:pt>
                <c:pt idx="11">
                  <c:v>21105</c:v>
                </c:pt>
                <c:pt idx="12">
                  <c:v>21105</c:v>
                </c:pt>
                <c:pt idx="13">
                  <c:v>21200</c:v>
                </c:pt>
                <c:pt idx="14">
                  <c:v>21500</c:v>
                </c:pt>
                <c:pt idx="15">
                  <c:v>22000</c:v>
                </c:pt>
                <c:pt idx="16">
                  <c:v>23366</c:v>
                </c:pt>
                <c:pt idx="17">
                  <c:v>23366</c:v>
                </c:pt>
                <c:pt idx="18">
                  <c:v>23600</c:v>
                </c:pt>
                <c:pt idx="19">
                  <c:v>23600</c:v>
                </c:pt>
                <c:pt idx="20">
                  <c:v>23600</c:v>
                </c:pt>
                <c:pt idx="21">
                  <c:v>23600</c:v>
                </c:pt>
                <c:pt idx="22">
                  <c:v>23600</c:v>
                </c:pt>
                <c:pt idx="23">
                  <c:v>29000</c:v>
                </c:pt>
                <c:pt idx="24">
                  <c:v>30000</c:v>
                </c:pt>
                <c:pt idx="25">
                  <c:v>30000</c:v>
                </c:pt>
                <c:pt idx="26">
                  <c:v>32450</c:v>
                </c:pt>
                <c:pt idx="27">
                  <c:v>35000</c:v>
                </c:pt>
                <c:pt idx="28">
                  <c:v>35000</c:v>
                </c:pt>
                <c:pt idx="29">
                  <c:v>35000</c:v>
                </c:pt>
                <c:pt idx="30">
                  <c:v>35000</c:v>
                </c:pt>
                <c:pt idx="31">
                  <c:v>36000</c:v>
                </c:pt>
                <c:pt idx="32">
                  <c:v>36000</c:v>
                </c:pt>
                <c:pt idx="33">
                  <c:v>35000</c:v>
                </c:pt>
                <c:pt idx="34">
                  <c:v>38000</c:v>
                </c:pt>
                <c:pt idx="35">
                  <c:v>39406</c:v>
                </c:pt>
                <c:pt idx="36">
                  <c:v>40000</c:v>
                </c:pt>
                <c:pt idx="37">
                  <c:v>40000</c:v>
                </c:pt>
                <c:pt idx="38">
                  <c:v>40000</c:v>
                </c:pt>
                <c:pt idx="39">
                  <c:v>40000</c:v>
                </c:pt>
                <c:pt idx="40">
                  <c:v>40000</c:v>
                </c:pt>
                <c:pt idx="41">
                  <c:v>40000</c:v>
                </c:pt>
                <c:pt idx="42">
                  <c:v>40000</c:v>
                </c:pt>
                <c:pt idx="43">
                  <c:v>40000</c:v>
                </c:pt>
                <c:pt idx="44">
                  <c:v>40000</c:v>
                </c:pt>
                <c:pt idx="45">
                  <c:v>40000</c:v>
                </c:pt>
                <c:pt idx="46">
                  <c:v>40000</c:v>
                </c:pt>
                <c:pt idx="47">
                  <c:v>40000</c:v>
                </c:pt>
                <c:pt idx="48">
                  <c:v>40500</c:v>
                </c:pt>
                <c:pt idx="49">
                  <c:v>40599</c:v>
                </c:pt>
                <c:pt idx="50">
                  <c:v>40787</c:v>
                </c:pt>
                <c:pt idx="51">
                  <c:v>41000</c:v>
                </c:pt>
                <c:pt idx="52">
                  <c:v>41370</c:v>
                </c:pt>
                <c:pt idx="53">
                  <c:v>41832</c:v>
                </c:pt>
                <c:pt idx="54">
                  <c:v>41976</c:v>
                </c:pt>
                <c:pt idx="55">
                  <c:v>42000</c:v>
                </c:pt>
                <c:pt idx="56">
                  <c:v>42000</c:v>
                </c:pt>
                <c:pt idx="57">
                  <c:v>42000</c:v>
                </c:pt>
                <c:pt idx="58">
                  <c:v>42086</c:v>
                </c:pt>
                <c:pt idx="59">
                  <c:v>42500</c:v>
                </c:pt>
                <c:pt idx="60">
                  <c:v>42500</c:v>
                </c:pt>
                <c:pt idx="61">
                  <c:v>42500</c:v>
                </c:pt>
                <c:pt idx="62">
                  <c:v>43000</c:v>
                </c:pt>
                <c:pt idx="63">
                  <c:v>43000</c:v>
                </c:pt>
                <c:pt idx="64">
                  <c:v>43400</c:v>
                </c:pt>
                <c:pt idx="65">
                  <c:v>43500</c:v>
                </c:pt>
                <c:pt idx="66">
                  <c:v>44000</c:v>
                </c:pt>
                <c:pt idx="67">
                  <c:v>44000</c:v>
                </c:pt>
                <c:pt idx="68">
                  <c:v>44250</c:v>
                </c:pt>
                <c:pt idx="69">
                  <c:v>44303</c:v>
                </c:pt>
                <c:pt idx="70">
                  <c:v>45000</c:v>
                </c:pt>
                <c:pt idx="71">
                  <c:v>45000</c:v>
                </c:pt>
                <c:pt idx="72">
                  <c:v>45000</c:v>
                </c:pt>
                <c:pt idx="73">
                  <c:v>45000</c:v>
                </c:pt>
                <c:pt idx="74">
                  <c:v>45000</c:v>
                </c:pt>
                <c:pt idx="75">
                  <c:v>45000</c:v>
                </c:pt>
                <c:pt idx="76">
                  <c:v>45000</c:v>
                </c:pt>
                <c:pt idx="77">
                  <c:v>45000</c:v>
                </c:pt>
                <c:pt idx="78">
                  <c:v>45000</c:v>
                </c:pt>
                <c:pt idx="79">
                  <c:v>45000</c:v>
                </c:pt>
                <c:pt idx="80">
                  <c:v>45300</c:v>
                </c:pt>
                <c:pt idx="81">
                  <c:v>45450</c:v>
                </c:pt>
                <c:pt idx="82">
                  <c:v>45500</c:v>
                </c:pt>
                <c:pt idx="83">
                  <c:v>46080</c:v>
                </c:pt>
                <c:pt idx="84">
                  <c:v>46132</c:v>
                </c:pt>
                <c:pt idx="85">
                  <c:v>46450</c:v>
                </c:pt>
                <c:pt idx="86">
                  <c:v>47500</c:v>
                </c:pt>
                <c:pt idx="87">
                  <c:v>47640</c:v>
                </c:pt>
                <c:pt idx="88">
                  <c:v>47846</c:v>
                </c:pt>
                <c:pt idx="89">
                  <c:v>48000</c:v>
                </c:pt>
                <c:pt idx="90">
                  <c:v>48000</c:v>
                </c:pt>
                <c:pt idx="91">
                  <c:v>49005</c:v>
                </c:pt>
                <c:pt idx="92">
                  <c:v>50000</c:v>
                </c:pt>
                <c:pt idx="93">
                  <c:v>50000</c:v>
                </c:pt>
                <c:pt idx="94">
                  <c:v>50000</c:v>
                </c:pt>
                <c:pt idx="95">
                  <c:v>50000</c:v>
                </c:pt>
                <c:pt idx="96">
                  <c:v>50000</c:v>
                </c:pt>
                <c:pt idx="97">
                  <c:v>50012</c:v>
                </c:pt>
                <c:pt idx="98">
                  <c:v>50750</c:v>
                </c:pt>
                <c:pt idx="99">
                  <c:v>50794</c:v>
                </c:pt>
                <c:pt idx="100">
                  <c:v>51100</c:v>
                </c:pt>
                <c:pt idx="101">
                  <c:v>52500</c:v>
                </c:pt>
                <c:pt idx="102">
                  <c:v>55000</c:v>
                </c:pt>
                <c:pt idx="103">
                  <c:v>55000</c:v>
                </c:pt>
                <c:pt idx="104">
                  <c:v>55189</c:v>
                </c:pt>
                <c:pt idx="105">
                  <c:v>57000</c:v>
                </c:pt>
                <c:pt idx="106">
                  <c:v>52651</c:v>
                </c:pt>
                <c:pt idx="107">
                  <c:v>58000</c:v>
                </c:pt>
                <c:pt idx="108">
                  <c:v>59806</c:v>
                </c:pt>
                <c:pt idx="109">
                  <c:v>60000</c:v>
                </c:pt>
                <c:pt idx="110">
                  <c:v>60000</c:v>
                </c:pt>
                <c:pt idx="111">
                  <c:v>60000</c:v>
                </c:pt>
                <c:pt idx="112">
                  <c:v>60000</c:v>
                </c:pt>
                <c:pt idx="113">
                  <c:v>55000</c:v>
                </c:pt>
              </c:numCache>
            </c:numRef>
          </c:val>
        </c:ser>
        <c:ser>
          <c:idx val="1"/>
          <c:order val="1"/>
          <c:tx>
            <c:strRef>
              <c:f>'Chair tables'!$D$9</c:f>
              <c:strCache>
                <c:ptCount val="1"/>
                <c:pt idx="0">
                  <c:v>Other remuneration / allowances</c:v>
                </c:pt>
              </c:strCache>
            </c:strRef>
          </c:tx>
          <c:invertIfNegative val="0"/>
          <c:dLbls>
            <c:delete val="1"/>
          </c:dLbls>
          <c:cat>
            <c:strRef>
              <c:f>'Chair tables'!$B$10:$B$123</c:f>
              <c:strCache>
                <c:ptCount val="114"/>
                <c:pt idx="0">
                  <c:v>SURREY AND SUSSEX HEALTHCARE NHS TRUST</c:v>
                </c:pt>
                <c:pt idx="1">
                  <c:v>THE ROYAL WOLVERHAMPTON NHS TRUST</c:v>
                </c:pt>
                <c:pt idx="2">
                  <c:v>NORTHERN DEVON HEALTHCARE NHS TRUST</c:v>
                </c:pt>
                <c:pt idx="3">
                  <c:v>LEEDS COMMUNITY HEALTHCARE NHS TRUST</c:v>
                </c:pt>
                <c:pt idx="4">
                  <c:v>CENTRAL LONDON COMMUNITY HEALTHCARE NHS TRUST</c:v>
                </c:pt>
                <c:pt idx="5">
                  <c:v>NORTH STAFFORDSHIRE COMBINED HEALTHCARE NHS TRUST</c:v>
                </c:pt>
                <c:pt idx="6">
                  <c:v>DEVON PARTNERSHIP NHS TRUST</c:v>
                </c:pt>
                <c:pt idx="7">
                  <c:v>MERSEY CARE NHS TRUST</c:v>
                </c:pt>
                <c:pt idx="8">
                  <c:v>NORFOLK COMMUNITY HEALTH AND CARE NHS TRUST</c:v>
                </c:pt>
                <c:pt idx="9">
                  <c:v>BARNET, ENFIELD AND HARINGEY MENTAL HEALTH NHS TRUST</c:v>
                </c:pt>
                <c:pt idx="10">
                  <c:v>HERTFORDSHIRE COMMUNITY NHS TRUST</c:v>
                </c:pt>
                <c:pt idx="11">
                  <c:v>MANCHESTER MENTAL HEALTH AND SOCIAL CARE TRUST</c:v>
                </c:pt>
                <c:pt idx="12">
                  <c:v>BRADFORD DISTRICT CARE NHS FOUNDATION TRUST</c:v>
                </c:pt>
                <c:pt idx="13">
                  <c:v>NORTHAMPTON GENERAL HOSPITAL NHS TRUST</c:v>
                </c:pt>
                <c:pt idx="14">
                  <c:v>YORKSHIRE AMBULANCE SERVICE NHS TRUST</c:v>
                </c:pt>
                <c:pt idx="15">
                  <c:v>ST HELENS AND KNOWSLEY HOSPITALS NHS TRUST</c:v>
                </c:pt>
                <c:pt idx="16">
                  <c:v>KENT AND MEDWAY NHS AND SOCIAL CARE PARTNERSHIP TRUST</c:v>
                </c:pt>
                <c:pt idx="17">
                  <c:v>OXFORD UNIVERSITY HOSPITALS NHS FOUNDATION TRUST</c:v>
                </c:pt>
                <c:pt idx="18">
                  <c:v>NOTTINGHAM UNIVERSITY HOSPITALS NHS TRUST</c:v>
                </c:pt>
                <c:pt idx="19">
                  <c:v>PENNINE ACUTE HOSPITALS NHS TRUST</c:v>
                </c:pt>
                <c:pt idx="20">
                  <c:v>PLYMOUTH HOSPITALS NHS TRUST</c:v>
                </c:pt>
                <c:pt idx="21">
                  <c:v>EAST LANCASHIRE HOSPITALS NHS TRUST</c:v>
                </c:pt>
                <c:pt idx="22">
                  <c:v>UNIVERSITY HOSPITALS OF LEICESTER NHS TRUST</c:v>
                </c:pt>
                <c:pt idx="23">
                  <c:v>SHEFFIELD HEALTH AND SOCIAL CARE NHS FOUNDATION TRUST</c:v>
                </c:pt>
                <c:pt idx="24">
                  <c:v>EAST MIDLANDS AMBULANCE SERVICE NHS TRUST</c:v>
                </c:pt>
                <c:pt idx="25">
                  <c:v>LINCOLNSHIRE COMMUNITY HEALTH SERVICES NHS TRUST</c:v>
                </c:pt>
                <c:pt idx="26">
                  <c:v>ISLE OF WIGHT NHS TRUST</c:v>
                </c:pt>
                <c:pt idx="27">
                  <c:v>IPSWICH HOSPITAL NHS TRUST</c:v>
                </c:pt>
                <c:pt idx="28">
                  <c:v>LEICESTERSHIRE PARTNERSHIP NHS TRUST</c:v>
                </c:pt>
                <c:pt idx="29">
                  <c:v>THE ROYAL ORTHOPAEDIC HOSPITAL NHS FOUNDATION TRUST</c:v>
                </c:pt>
                <c:pt idx="30">
                  <c:v>NORTH WEST AMBULANCE SERVICE NHS TRUST</c:v>
                </c:pt>
                <c:pt idx="31">
                  <c:v>STAFFORDSHIRE AND STOKE ON TRENT PARTNERSHIP NHS TRUST</c:v>
                </c:pt>
                <c:pt idx="32">
                  <c:v>TAVISTOCK AND PORTMAN NHS FOUNDATION TRUST</c:v>
                </c:pt>
                <c:pt idx="33">
                  <c:v>COVENTRY AND WARWICKSHIRE PARTNERSHIP NHS TRUST</c:v>
                </c:pt>
                <c:pt idx="34">
                  <c:v>THE ROBERT JONES AND AGNES HUNT ORTHOPAEDIC HOSPITAL NHS FOUNDATION TRUST</c:v>
                </c:pt>
                <c:pt idx="35">
                  <c:v>MID YORKSHIRE HOSPITALS NHS TRUST</c:v>
                </c:pt>
                <c:pt idx="36">
                  <c:v>BRIDGEWATER COMMUNITY HEALTHCARE NHS FOUNDATION TRUST</c:v>
                </c:pt>
                <c:pt idx="37">
                  <c:v>LUTON AND DUNSTABLE UNIVERSITY HOSPITAL NHS FOUNDATION TRUST</c:v>
                </c:pt>
                <c:pt idx="38">
                  <c:v>HOMERTON UNIVERSITY HOSPITAL NHS FOUNDATION TRUST</c:v>
                </c:pt>
                <c:pt idx="39">
                  <c:v>SOUTH CENTRAL AMBULANCE SERVICE NHS FOUNDATION TRUST</c:v>
                </c:pt>
                <c:pt idx="40">
                  <c:v>POOLE HOSPITAL NHS FOUNDATION TRUST</c:v>
                </c:pt>
                <c:pt idx="41">
                  <c:v>BURTON HOSPITALS NHS FOUNDATION TRUST</c:v>
                </c:pt>
                <c:pt idx="42">
                  <c:v>LEEDS AND YORK PARTNERSHIP NHS FOUNDATION TRUST</c:v>
                </c:pt>
                <c:pt idx="43">
                  <c:v>NORTHERN LINCOLNSHIRE AND GOOLE NHS FOUNDATION TRUST</c:v>
                </c:pt>
                <c:pt idx="44">
                  <c:v>SURREY AND BORDERS PARTNERSHIP NHS FOUNDATION TRUST</c:v>
                </c:pt>
                <c:pt idx="45">
                  <c:v>UNIVERSITY HOSPITALS OF MORECAMBE BAY NHS FOUNDATION TRUST</c:v>
                </c:pt>
                <c:pt idx="46">
                  <c:v>TAMESIDE HOSPITAL NHS FOUNDATION TRUST</c:v>
                </c:pt>
                <c:pt idx="47">
                  <c:v>PAPWORTH HOSPITAL NHS FOUNDATION TRUST</c:v>
                </c:pt>
                <c:pt idx="48">
                  <c:v>KETTERING GENERAL HOSPITAL NHS FOUNDATION TRUST</c:v>
                </c:pt>
                <c:pt idx="49">
                  <c:v>OXFORD HEALTH NHS FOUNDATION TRUST</c:v>
                </c:pt>
                <c:pt idx="50">
                  <c:v>HUMBER NHS FOUNDATION TRUST</c:v>
                </c:pt>
                <c:pt idx="51">
                  <c:v>CHESHIRE AND WIRRAL PARTNERSHIP NHS FOUNDATION TRUST</c:v>
                </c:pt>
                <c:pt idx="52">
                  <c:v>ROTHERHAM DONCASTER AND SOUTH HUMBER NHS FOUNDATION TRUST</c:v>
                </c:pt>
                <c:pt idx="53">
                  <c:v>ROYAL SURREY COUNTY HOSPITAL NHS FOUNDATION TRUST</c:v>
                </c:pt>
                <c:pt idx="54">
                  <c:v>LINCOLNSHIRE PARTNERSHIP NHS FOUNDATION TRUST</c:v>
                </c:pt>
                <c:pt idx="55">
                  <c:v>BARNSLEY HOSPITAL NHS FOUNDATION TRUST</c:v>
                </c:pt>
                <c:pt idx="56">
                  <c:v>PETERBOROUGH AND STAMFORD HOSPITALS NHS FOUNDATION TRUST</c:v>
                </c:pt>
                <c:pt idx="57">
                  <c:v>ALDER HEY CHILDREN'S NHS FOUNDATION TRUST</c:v>
                </c:pt>
                <c:pt idx="58">
                  <c:v>THE CLATTERBRIDGE CANCER CENTRE NHS FOUNDATION TRUST</c:v>
                </c:pt>
                <c:pt idx="59">
                  <c:v>LEEDS TEACHING HOSPITALS NHS TRUST</c:v>
                </c:pt>
                <c:pt idx="60">
                  <c:v>BIRMINGHAM AND SOLIHULL MENTAL HEALTH NHS FOUNDATION TRUST</c:v>
                </c:pt>
                <c:pt idx="61">
                  <c:v>SOUTH WARWICKSHIRE NHS FOUNDATION TRUST</c:v>
                </c:pt>
                <c:pt idx="62">
                  <c:v>LANCASHIRE TEACHING HOSPITALS NHS FOUNDATION TRUST</c:v>
                </c:pt>
                <c:pt idx="63">
                  <c:v>NORTHAMPTONSHIRE HEALTHCARE NHS FOUNDATION TRUST</c:v>
                </c:pt>
                <c:pt idx="64">
                  <c:v>THE WALTON CENTRE NHS FOUNDATION TRUST</c:v>
                </c:pt>
                <c:pt idx="65">
                  <c:v>SALISBURY NHS FOUNDATION TRUST</c:v>
                </c:pt>
                <c:pt idx="66">
                  <c:v>NORTH ESSEX PARTNERSHIP UNIVERSITY NHS FOUNDATION TRUST</c:v>
                </c:pt>
                <c:pt idx="67">
                  <c:v>NORTH EAST AMBULANCE SERVICE NHS FOUNDATION TRUST</c:v>
                </c:pt>
                <c:pt idx="68">
                  <c:v>DORSET HEALTHCARE UNIVERSITY NHS FOUNDATION TRUST</c:v>
                </c:pt>
                <c:pt idx="69">
                  <c:v>SOMERSET PARTNERSHIP NHS FOUNDATION TRUST</c:v>
                </c:pt>
                <c:pt idx="70">
                  <c:v>QUEEN VICTORIA HOSPITAL NHS FOUNDATION TRUST</c:v>
                </c:pt>
                <c:pt idx="71">
                  <c:v>CUMBRIA PARTNERSHIP NHS FOUNDATION TRUST</c:v>
                </c:pt>
                <c:pt idx="72">
                  <c:v>SOUTHERN HEALTH NHS FOUNDATION TRUST</c:v>
                </c:pt>
                <c:pt idx="73">
                  <c:v>NORFOLK AND SUFFOLK NHS FOUNDATION TRUST</c:v>
                </c:pt>
                <c:pt idx="74">
                  <c:v>JAMES PAGET UNIVERSITY HOSPITALS NHS FOUNDATION TRUST</c:v>
                </c:pt>
                <c:pt idx="75">
                  <c:v>BERKSHIRE HEALTHCARE NHS FOUNDATION TRUST</c:v>
                </c:pt>
                <c:pt idx="76">
                  <c:v>NORTH EAST LONDON NHS FOUNDATION TRUST</c:v>
                </c:pt>
                <c:pt idx="77">
                  <c:v>ANONYMOUS</c:v>
                </c:pt>
                <c:pt idx="78">
                  <c:v>BLACK COUNTRY PARTNERSHIP NHS FOUNDATION TRUST</c:v>
                </c:pt>
                <c:pt idx="79">
                  <c:v>DERBYSHIRE COMMUNITY HEALTH SERVICES NHS FOUNDATION TRUST</c:v>
                </c:pt>
                <c:pt idx="80">
                  <c:v>ASHFORD AND ST. PETER'S HOSPITALS NHS FOUNDATION TRUST</c:v>
                </c:pt>
                <c:pt idx="81">
                  <c:v>5 BOROUGHS PARTNERSHIP NHS FOUNDATION TRUST</c:v>
                </c:pt>
                <c:pt idx="82">
                  <c:v>DERBYSHIRE HEALTHCARE NHS FOUNDATION TRUST</c:v>
                </c:pt>
                <c:pt idx="83">
                  <c:v>GLOUCESTERSHIRE HOSPITALS NHS FOUNDATION TRUST</c:v>
                </c:pt>
                <c:pt idx="84">
                  <c:v>HARROGATE AND DISTRICT NHS FOUNDATION TRUST</c:v>
                </c:pt>
                <c:pt idx="85">
                  <c:v>WIRRAL UNIVERSITY TEACHING HOSPITAL NHS FOUNDATION TRUST</c:v>
                </c:pt>
                <c:pt idx="86">
                  <c:v>ROYAL UNITED HOSPITAL BATH NHS FOUNDATION TRUST</c:v>
                </c:pt>
                <c:pt idx="87">
                  <c:v>SALFORD ROYAL NHS FOUNDATION TRUST</c:v>
                </c:pt>
                <c:pt idx="88">
                  <c:v>THE DUDLEY GROUP NHS FOUNDATION TRUST</c:v>
                </c:pt>
                <c:pt idx="89">
                  <c:v>NOTTINGHAMSHIRE HEALTHCARE NHS FOUNDATION TRUST</c:v>
                </c:pt>
                <c:pt idx="90">
                  <c:v>SHEFFIELD CHILDREN'S NHS FOUNDATION TRUST</c:v>
                </c:pt>
                <c:pt idx="91">
                  <c:v>CHESTERFIELD ROYAL HOSPITAL NHS FOUNDATION TRUST</c:v>
                </c:pt>
                <c:pt idx="92">
                  <c:v>NORFOLK AND NORWICH UNIVERSITY HOSPITALS NHS FOUNDATION TRUST</c:v>
                </c:pt>
                <c:pt idx="93">
                  <c:v>THE QUEEN ELIZABETH HOSPITAL, KING'S LYNN, NHS FOUNDATION TRUST</c:v>
                </c:pt>
                <c:pt idx="94">
                  <c:v>HERTFORDSHIRE PARTNERSHIP UNIVERSITY NHS FOUNDATION TRUST</c:v>
                </c:pt>
                <c:pt idx="95">
                  <c:v>THE ROTHERHAM NHS FOUNDATION TRUST</c:v>
                </c:pt>
                <c:pt idx="96">
                  <c:v>SOUTH TEES HOSPITALS NHS FOUNDATION TRUST</c:v>
                </c:pt>
                <c:pt idx="97">
                  <c:v>BLACKPOOL TEACHING HOSPITALS NHS FOUNDATION TRUST</c:v>
                </c:pt>
                <c:pt idx="98">
                  <c:v>UNIVERSITY HOSPITALS BRISTOL NHS FOUNDATION TRUST</c:v>
                </c:pt>
                <c:pt idx="99">
                  <c:v>NORTHUMBERLAND, TYNE AND WEAR NHS FOUNDATION TRUST</c:v>
                </c:pt>
                <c:pt idx="100">
                  <c:v>NORTH TEES AND HARTLEPOOL NHS FOUNDATION TRUST</c:v>
                </c:pt>
                <c:pt idx="101">
                  <c:v>CALDERDALE AND HUDDERSFIELD NHS FOUNDATION TRUST</c:v>
                </c:pt>
                <c:pt idx="102">
                  <c:v>GREAT ORMOND STREET HOSPITAL FOR CHILDREN NHS FOUNDATION TRUST</c:v>
                </c:pt>
                <c:pt idx="103">
                  <c:v>THE ROYAL BOURNEMOUTH AND CHRISTCHURCH HOSPITALS NHS FOUNDATION TRUST</c:v>
                </c:pt>
                <c:pt idx="104">
                  <c:v>OXLEAS NHS FOUNDATION TRUST</c:v>
                </c:pt>
                <c:pt idx="105">
                  <c:v>KING'S COLLEGE HOSPITAL NHS FOUNDATION TRUST</c:v>
                </c:pt>
                <c:pt idx="106">
                  <c:v>NORTHUMBRIA HEALTHCARE NHS FOUNDATION TRUST</c:v>
                </c:pt>
                <c:pt idx="107">
                  <c:v>SHEFFIELD TEACHING HOSPITALS NHS FOUNDATION TRUST</c:v>
                </c:pt>
                <c:pt idx="108">
                  <c:v>SOUTH ESSEX PARTNERSHIP UNIVERSITY NHS FOUNDATION TRUST</c:v>
                </c:pt>
                <c:pt idx="109">
                  <c:v>FRIMLEY HEALTH NHS FOUNDATION TRUST</c:v>
                </c:pt>
                <c:pt idx="110">
                  <c:v>BOLTON NHS FOUNDATION TRUST</c:v>
                </c:pt>
                <c:pt idx="111">
                  <c:v>GUY'S AND ST THOMAS' NHS FOUNDATION TRUST</c:v>
                </c:pt>
                <c:pt idx="112">
                  <c:v>MEDWAY NHS FOUNDATION TRUST</c:v>
                </c:pt>
                <c:pt idx="113">
                  <c:v>YORK TEACHING HOSPITAL NHS FOUNDATION TRUST</c:v>
                </c:pt>
              </c:strCache>
            </c:strRef>
          </c:cat>
          <c:val>
            <c:numRef>
              <c:f>'Chair tables'!$D$10:$D$123</c:f>
              <c:numCache>
                <c:formatCode>"£"#,##0</c:formatCode>
                <c:ptCount val="114"/>
                <c:pt idx="3">
                  <c:v>0</c:v>
                </c:pt>
                <c:pt idx="5">
                  <c:v>0</c:v>
                </c:pt>
                <c:pt idx="14">
                  <c:v>0</c:v>
                </c:pt>
                <c:pt idx="16">
                  <c:v>0</c:v>
                </c:pt>
                <c:pt idx="18">
                  <c:v>0</c:v>
                </c:pt>
                <c:pt idx="25">
                  <c:v>0</c:v>
                </c:pt>
                <c:pt idx="33">
                  <c:v>2917</c:v>
                </c:pt>
                <c:pt idx="36">
                  <c:v>0</c:v>
                </c:pt>
                <c:pt idx="43">
                  <c:v>0</c:v>
                </c:pt>
                <c:pt idx="46">
                  <c:v>0</c:v>
                </c:pt>
                <c:pt idx="47">
                  <c:v>0</c:v>
                </c:pt>
                <c:pt idx="53">
                  <c:v>0</c:v>
                </c:pt>
                <c:pt idx="63">
                  <c:v>0</c:v>
                </c:pt>
                <c:pt idx="68">
                  <c:v>0</c:v>
                </c:pt>
                <c:pt idx="69">
                  <c:v>0</c:v>
                </c:pt>
                <c:pt idx="70">
                  <c:v>0</c:v>
                </c:pt>
                <c:pt idx="71">
                  <c:v>0</c:v>
                </c:pt>
                <c:pt idx="85">
                  <c:v>0</c:v>
                </c:pt>
                <c:pt idx="88">
                  <c:v>0</c:v>
                </c:pt>
                <c:pt idx="92">
                  <c:v>0</c:v>
                </c:pt>
                <c:pt idx="93">
                  <c:v>0</c:v>
                </c:pt>
                <c:pt idx="95">
                  <c:v>0</c:v>
                </c:pt>
                <c:pt idx="96">
                  <c:v>0</c:v>
                </c:pt>
                <c:pt idx="98">
                  <c:v>0</c:v>
                </c:pt>
                <c:pt idx="100">
                  <c:v>0</c:v>
                </c:pt>
                <c:pt idx="102">
                  <c:v>0</c:v>
                </c:pt>
                <c:pt idx="104">
                  <c:v>0</c:v>
                </c:pt>
                <c:pt idx="106">
                  <c:v>4556</c:v>
                </c:pt>
                <c:pt idx="113">
                  <c:v>7700</c:v>
                </c:pt>
              </c:numCache>
            </c:numRef>
          </c:val>
        </c:ser>
        <c:ser>
          <c:idx val="2"/>
          <c:order val="2"/>
          <c:tx>
            <c:strRef>
              <c:f>'Chair tables'!$E$9</c:f>
              <c:strCache>
                <c:ptCount val="1"/>
                <c:pt idx="0">
                  <c:v>Sum of Chair - total remuneration</c:v>
                </c:pt>
              </c:strCache>
            </c:strRef>
          </c:tx>
          <c:spPr>
            <a:noFill/>
          </c:spPr>
          <c:invertIfNegative val="0"/>
          <c:dLbls>
            <c:delete val="1"/>
          </c:dLbls>
          <c:cat>
            <c:strRef>
              <c:f>'Chair tables'!$B$10:$B$123</c:f>
              <c:strCache>
                <c:ptCount val="114"/>
                <c:pt idx="0">
                  <c:v>SURREY AND SUSSEX HEALTHCARE NHS TRUST</c:v>
                </c:pt>
                <c:pt idx="1">
                  <c:v>THE ROYAL WOLVERHAMPTON NHS TRUST</c:v>
                </c:pt>
                <c:pt idx="2">
                  <c:v>NORTHERN DEVON HEALTHCARE NHS TRUST</c:v>
                </c:pt>
                <c:pt idx="3">
                  <c:v>LEEDS COMMUNITY HEALTHCARE NHS TRUST</c:v>
                </c:pt>
                <c:pt idx="4">
                  <c:v>CENTRAL LONDON COMMUNITY HEALTHCARE NHS TRUST</c:v>
                </c:pt>
                <c:pt idx="5">
                  <c:v>NORTH STAFFORDSHIRE COMBINED HEALTHCARE NHS TRUST</c:v>
                </c:pt>
                <c:pt idx="6">
                  <c:v>DEVON PARTNERSHIP NHS TRUST</c:v>
                </c:pt>
                <c:pt idx="7">
                  <c:v>MERSEY CARE NHS TRUST</c:v>
                </c:pt>
                <c:pt idx="8">
                  <c:v>NORFOLK COMMUNITY HEALTH AND CARE NHS TRUST</c:v>
                </c:pt>
                <c:pt idx="9">
                  <c:v>BARNET, ENFIELD AND HARINGEY MENTAL HEALTH NHS TRUST</c:v>
                </c:pt>
                <c:pt idx="10">
                  <c:v>HERTFORDSHIRE COMMUNITY NHS TRUST</c:v>
                </c:pt>
                <c:pt idx="11">
                  <c:v>MANCHESTER MENTAL HEALTH AND SOCIAL CARE TRUST</c:v>
                </c:pt>
                <c:pt idx="12">
                  <c:v>BRADFORD DISTRICT CARE NHS FOUNDATION TRUST</c:v>
                </c:pt>
                <c:pt idx="13">
                  <c:v>NORTHAMPTON GENERAL HOSPITAL NHS TRUST</c:v>
                </c:pt>
                <c:pt idx="14">
                  <c:v>YORKSHIRE AMBULANCE SERVICE NHS TRUST</c:v>
                </c:pt>
                <c:pt idx="15">
                  <c:v>ST HELENS AND KNOWSLEY HOSPITALS NHS TRUST</c:v>
                </c:pt>
                <c:pt idx="16">
                  <c:v>KENT AND MEDWAY NHS AND SOCIAL CARE PARTNERSHIP TRUST</c:v>
                </c:pt>
                <c:pt idx="17">
                  <c:v>OXFORD UNIVERSITY HOSPITALS NHS FOUNDATION TRUST</c:v>
                </c:pt>
                <c:pt idx="18">
                  <c:v>NOTTINGHAM UNIVERSITY HOSPITALS NHS TRUST</c:v>
                </c:pt>
                <c:pt idx="19">
                  <c:v>PENNINE ACUTE HOSPITALS NHS TRUST</c:v>
                </c:pt>
                <c:pt idx="20">
                  <c:v>PLYMOUTH HOSPITALS NHS TRUST</c:v>
                </c:pt>
                <c:pt idx="21">
                  <c:v>EAST LANCASHIRE HOSPITALS NHS TRUST</c:v>
                </c:pt>
                <c:pt idx="22">
                  <c:v>UNIVERSITY HOSPITALS OF LEICESTER NHS TRUST</c:v>
                </c:pt>
                <c:pt idx="23">
                  <c:v>SHEFFIELD HEALTH AND SOCIAL CARE NHS FOUNDATION TRUST</c:v>
                </c:pt>
                <c:pt idx="24">
                  <c:v>EAST MIDLANDS AMBULANCE SERVICE NHS TRUST</c:v>
                </c:pt>
                <c:pt idx="25">
                  <c:v>LINCOLNSHIRE COMMUNITY HEALTH SERVICES NHS TRUST</c:v>
                </c:pt>
                <c:pt idx="26">
                  <c:v>ISLE OF WIGHT NHS TRUST</c:v>
                </c:pt>
                <c:pt idx="27">
                  <c:v>IPSWICH HOSPITAL NHS TRUST</c:v>
                </c:pt>
                <c:pt idx="28">
                  <c:v>LEICESTERSHIRE PARTNERSHIP NHS TRUST</c:v>
                </c:pt>
                <c:pt idx="29">
                  <c:v>THE ROYAL ORTHOPAEDIC HOSPITAL NHS FOUNDATION TRUST</c:v>
                </c:pt>
                <c:pt idx="30">
                  <c:v>NORTH WEST AMBULANCE SERVICE NHS TRUST</c:v>
                </c:pt>
                <c:pt idx="31">
                  <c:v>STAFFORDSHIRE AND STOKE ON TRENT PARTNERSHIP NHS TRUST</c:v>
                </c:pt>
                <c:pt idx="32">
                  <c:v>TAVISTOCK AND PORTMAN NHS FOUNDATION TRUST</c:v>
                </c:pt>
                <c:pt idx="33">
                  <c:v>COVENTRY AND WARWICKSHIRE PARTNERSHIP NHS TRUST</c:v>
                </c:pt>
                <c:pt idx="34">
                  <c:v>THE ROBERT JONES AND AGNES HUNT ORTHOPAEDIC HOSPITAL NHS FOUNDATION TRUST</c:v>
                </c:pt>
                <c:pt idx="35">
                  <c:v>MID YORKSHIRE HOSPITALS NHS TRUST</c:v>
                </c:pt>
                <c:pt idx="36">
                  <c:v>BRIDGEWATER COMMUNITY HEALTHCARE NHS FOUNDATION TRUST</c:v>
                </c:pt>
                <c:pt idx="37">
                  <c:v>LUTON AND DUNSTABLE UNIVERSITY HOSPITAL NHS FOUNDATION TRUST</c:v>
                </c:pt>
                <c:pt idx="38">
                  <c:v>HOMERTON UNIVERSITY HOSPITAL NHS FOUNDATION TRUST</c:v>
                </c:pt>
                <c:pt idx="39">
                  <c:v>SOUTH CENTRAL AMBULANCE SERVICE NHS FOUNDATION TRUST</c:v>
                </c:pt>
                <c:pt idx="40">
                  <c:v>POOLE HOSPITAL NHS FOUNDATION TRUST</c:v>
                </c:pt>
                <c:pt idx="41">
                  <c:v>BURTON HOSPITALS NHS FOUNDATION TRUST</c:v>
                </c:pt>
                <c:pt idx="42">
                  <c:v>LEEDS AND YORK PARTNERSHIP NHS FOUNDATION TRUST</c:v>
                </c:pt>
                <c:pt idx="43">
                  <c:v>NORTHERN LINCOLNSHIRE AND GOOLE NHS FOUNDATION TRUST</c:v>
                </c:pt>
                <c:pt idx="44">
                  <c:v>SURREY AND BORDERS PARTNERSHIP NHS FOUNDATION TRUST</c:v>
                </c:pt>
                <c:pt idx="45">
                  <c:v>UNIVERSITY HOSPITALS OF MORECAMBE BAY NHS FOUNDATION TRUST</c:v>
                </c:pt>
                <c:pt idx="46">
                  <c:v>TAMESIDE HOSPITAL NHS FOUNDATION TRUST</c:v>
                </c:pt>
                <c:pt idx="47">
                  <c:v>PAPWORTH HOSPITAL NHS FOUNDATION TRUST</c:v>
                </c:pt>
                <c:pt idx="48">
                  <c:v>KETTERING GENERAL HOSPITAL NHS FOUNDATION TRUST</c:v>
                </c:pt>
                <c:pt idx="49">
                  <c:v>OXFORD HEALTH NHS FOUNDATION TRUST</c:v>
                </c:pt>
                <c:pt idx="50">
                  <c:v>HUMBER NHS FOUNDATION TRUST</c:v>
                </c:pt>
                <c:pt idx="51">
                  <c:v>CHESHIRE AND WIRRAL PARTNERSHIP NHS FOUNDATION TRUST</c:v>
                </c:pt>
                <c:pt idx="52">
                  <c:v>ROTHERHAM DONCASTER AND SOUTH HUMBER NHS FOUNDATION TRUST</c:v>
                </c:pt>
                <c:pt idx="53">
                  <c:v>ROYAL SURREY COUNTY HOSPITAL NHS FOUNDATION TRUST</c:v>
                </c:pt>
                <c:pt idx="54">
                  <c:v>LINCOLNSHIRE PARTNERSHIP NHS FOUNDATION TRUST</c:v>
                </c:pt>
                <c:pt idx="55">
                  <c:v>BARNSLEY HOSPITAL NHS FOUNDATION TRUST</c:v>
                </c:pt>
                <c:pt idx="56">
                  <c:v>PETERBOROUGH AND STAMFORD HOSPITALS NHS FOUNDATION TRUST</c:v>
                </c:pt>
                <c:pt idx="57">
                  <c:v>ALDER HEY CHILDREN'S NHS FOUNDATION TRUST</c:v>
                </c:pt>
                <c:pt idx="58">
                  <c:v>THE CLATTERBRIDGE CANCER CENTRE NHS FOUNDATION TRUST</c:v>
                </c:pt>
                <c:pt idx="59">
                  <c:v>LEEDS TEACHING HOSPITALS NHS TRUST</c:v>
                </c:pt>
                <c:pt idx="60">
                  <c:v>BIRMINGHAM AND SOLIHULL MENTAL HEALTH NHS FOUNDATION TRUST</c:v>
                </c:pt>
                <c:pt idx="61">
                  <c:v>SOUTH WARWICKSHIRE NHS FOUNDATION TRUST</c:v>
                </c:pt>
                <c:pt idx="62">
                  <c:v>LANCASHIRE TEACHING HOSPITALS NHS FOUNDATION TRUST</c:v>
                </c:pt>
                <c:pt idx="63">
                  <c:v>NORTHAMPTONSHIRE HEALTHCARE NHS FOUNDATION TRUST</c:v>
                </c:pt>
                <c:pt idx="64">
                  <c:v>THE WALTON CENTRE NHS FOUNDATION TRUST</c:v>
                </c:pt>
                <c:pt idx="65">
                  <c:v>SALISBURY NHS FOUNDATION TRUST</c:v>
                </c:pt>
                <c:pt idx="66">
                  <c:v>NORTH ESSEX PARTNERSHIP UNIVERSITY NHS FOUNDATION TRUST</c:v>
                </c:pt>
                <c:pt idx="67">
                  <c:v>NORTH EAST AMBULANCE SERVICE NHS FOUNDATION TRUST</c:v>
                </c:pt>
                <c:pt idx="68">
                  <c:v>DORSET HEALTHCARE UNIVERSITY NHS FOUNDATION TRUST</c:v>
                </c:pt>
                <c:pt idx="69">
                  <c:v>SOMERSET PARTNERSHIP NHS FOUNDATION TRUST</c:v>
                </c:pt>
                <c:pt idx="70">
                  <c:v>QUEEN VICTORIA HOSPITAL NHS FOUNDATION TRUST</c:v>
                </c:pt>
                <c:pt idx="71">
                  <c:v>CUMBRIA PARTNERSHIP NHS FOUNDATION TRUST</c:v>
                </c:pt>
                <c:pt idx="72">
                  <c:v>SOUTHERN HEALTH NHS FOUNDATION TRUST</c:v>
                </c:pt>
                <c:pt idx="73">
                  <c:v>NORFOLK AND SUFFOLK NHS FOUNDATION TRUST</c:v>
                </c:pt>
                <c:pt idx="74">
                  <c:v>JAMES PAGET UNIVERSITY HOSPITALS NHS FOUNDATION TRUST</c:v>
                </c:pt>
                <c:pt idx="75">
                  <c:v>BERKSHIRE HEALTHCARE NHS FOUNDATION TRUST</c:v>
                </c:pt>
                <c:pt idx="76">
                  <c:v>NORTH EAST LONDON NHS FOUNDATION TRUST</c:v>
                </c:pt>
                <c:pt idx="77">
                  <c:v>ANONYMOUS</c:v>
                </c:pt>
                <c:pt idx="78">
                  <c:v>BLACK COUNTRY PARTNERSHIP NHS FOUNDATION TRUST</c:v>
                </c:pt>
                <c:pt idx="79">
                  <c:v>DERBYSHIRE COMMUNITY HEALTH SERVICES NHS FOUNDATION TRUST</c:v>
                </c:pt>
                <c:pt idx="80">
                  <c:v>ASHFORD AND ST. PETER'S HOSPITALS NHS FOUNDATION TRUST</c:v>
                </c:pt>
                <c:pt idx="81">
                  <c:v>5 BOROUGHS PARTNERSHIP NHS FOUNDATION TRUST</c:v>
                </c:pt>
                <c:pt idx="82">
                  <c:v>DERBYSHIRE HEALTHCARE NHS FOUNDATION TRUST</c:v>
                </c:pt>
                <c:pt idx="83">
                  <c:v>GLOUCESTERSHIRE HOSPITALS NHS FOUNDATION TRUST</c:v>
                </c:pt>
                <c:pt idx="84">
                  <c:v>HARROGATE AND DISTRICT NHS FOUNDATION TRUST</c:v>
                </c:pt>
                <c:pt idx="85">
                  <c:v>WIRRAL UNIVERSITY TEACHING HOSPITAL NHS FOUNDATION TRUST</c:v>
                </c:pt>
                <c:pt idx="86">
                  <c:v>ROYAL UNITED HOSPITAL BATH NHS FOUNDATION TRUST</c:v>
                </c:pt>
                <c:pt idx="87">
                  <c:v>SALFORD ROYAL NHS FOUNDATION TRUST</c:v>
                </c:pt>
                <c:pt idx="88">
                  <c:v>THE DUDLEY GROUP NHS FOUNDATION TRUST</c:v>
                </c:pt>
                <c:pt idx="89">
                  <c:v>NOTTINGHAMSHIRE HEALTHCARE NHS FOUNDATION TRUST</c:v>
                </c:pt>
                <c:pt idx="90">
                  <c:v>SHEFFIELD CHILDREN'S NHS FOUNDATION TRUST</c:v>
                </c:pt>
                <c:pt idx="91">
                  <c:v>CHESTERFIELD ROYAL HOSPITAL NHS FOUNDATION TRUST</c:v>
                </c:pt>
                <c:pt idx="92">
                  <c:v>NORFOLK AND NORWICH UNIVERSITY HOSPITALS NHS FOUNDATION TRUST</c:v>
                </c:pt>
                <c:pt idx="93">
                  <c:v>THE QUEEN ELIZABETH HOSPITAL, KING'S LYNN, NHS FOUNDATION TRUST</c:v>
                </c:pt>
                <c:pt idx="94">
                  <c:v>HERTFORDSHIRE PARTNERSHIP UNIVERSITY NHS FOUNDATION TRUST</c:v>
                </c:pt>
                <c:pt idx="95">
                  <c:v>THE ROTHERHAM NHS FOUNDATION TRUST</c:v>
                </c:pt>
                <c:pt idx="96">
                  <c:v>SOUTH TEES HOSPITALS NHS FOUNDATION TRUST</c:v>
                </c:pt>
                <c:pt idx="97">
                  <c:v>BLACKPOOL TEACHING HOSPITALS NHS FOUNDATION TRUST</c:v>
                </c:pt>
                <c:pt idx="98">
                  <c:v>UNIVERSITY HOSPITALS BRISTOL NHS FOUNDATION TRUST</c:v>
                </c:pt>
                <c:pt idx="99">
                  <c:v>NORTHUMBERLAND, TYNE AND WEAR NHS FOUNDATION TRUST</c:v>
                </c:pt>
                <c:pt idx="100">
                  <c:v>NORTH TEES AND HARTLEPOOL NHS FOUNDATION TRUST</c:v>
                </c:pt>
                <c:pt idx="101">
                  <c:v>CALDERDALE AND HUDDERSFIELD NHS FOUNDATION TRUST</c:v>
                </c:pt>
                <c:pt idx="102">
                  <c:v>GREAT ORMOND STREET HOSPITAL FOR CHILDREN NHS FOUNDATION TRUST</c:v>
                </c:pt>
                <c:pt idx="103">
                  <c:v>THE ROYAL BOURNEMOUTH AND CHRISTCHURCH HOSPITALS NHS FOUNDATION TRUST</c:v>
                </c:pt>
                <c:pt idx="104">
                  <c:v>OXLEAS NHS FOUNDATION TRUST</c:v>
                </c:pt>
                <c:pt idx="105">
                  <c:v>KING'S COLLEGE HOSPITAL NHS FOUNDATION TRUST</c:v>
                </c:pt>
                <c:pt idx="106">
                  <c:v>NORTHUMBRIA HEALTHCARE NHS FOUNDATION TRUST</c:v>
                </c:pt>
                <c:pt idx="107">
                  <c:v>SHEFFIELD TEACHING HOSPITALS NHS FOUNDATION TRUST</c:v>
                </c:pt>
                <c:pt idx="108">
                  <c:v>SOUTH ESSEX PARTNERSHIP UNIVERSITY NHS FOUNDATION TRUST</c:v>
                </c:pt>
                <c:pt idx="109">
                  <c:v>FRIMLEY HEALTH NHS FOUNDATION TRUST</c:v>
                </c:pt>
                <c:pt idx="110">
                  <c:v>BOLTON NHS FOUNDATION TRUST</c:v>
                </c:pt>
                <c:pt idx="111">
                  <c:v>GUY'S AND ST THOMAS' NHS FOUNDATION TRUST</c:v>
                </c:pt>
                <c:pt idx="112">
                  <c:v>MEDWAY NHS FOUNDATION TRUST</c:v>
                </c:pt>
                <c:pt idx="113">
                  <c:v>YORK TEACHING HOSPITAL NHS FOUNDATION TRUST</c:v>
                </c:pt>
              </c:strCache>
            </c:strRef>
          </c:cat>
          <c:val>
            <c:numRef>
              <c:f>'Chair tables'!$E$10:$E$123</c:f>
              <c:numCache>
                <c:formatCode>"£"#,##0</c:formatCode>
                <c:ptCount val="114"/>
                <c:pt idx="2">
                  <c:v>18621</c:v>
                </c:pt>
                <c:pt idx="3">
                  <c:v>18621</c:v>
                </c:pt>
                <c:pt idx="4">
                  <c:v>20000</c:v>
                </c:pt>
                <c:pt idx="5">
                  <c:v>21104</c:v>
                </c:pt>
                <c:pt idx="6">
                  <c:v>21104</c:v>
                </c:pt>
                <c:pt idx="7">
                  <c:v>21105</c:v>
                </c:pt>
                <c:pt idx="8">
                  <c:v>21105</c:v>
                </c:pt>
                <c:pt idx="9">
                  <c:v>21105</c:v>
                </c:pt>
                <c:pt idx="10">
                  <c:v>21105</c:v>
                </c:pt>
                <c:pt idx="11">
                  <c:v>21105</c:v>
                </c:pt>
                <c:pt idx="12">
                  <c:v>21105</c:v>
                </c:pt>
                <c:pt idx="13">
                  <c:v>21200</c:v>
                </c:pt>
                <c:pt idx="14">
                  <c:v>21500</c:v>
                </c:pt>
                <c:pt idx="15">
                  <c:v>22000</c:v>
                </c:pt>
                <c:pt idx="16">
                  <c:v>23366</c:v>
                </c:pt>
                <c:pt idx="17">
                  <c:v>23366</c:v>
                </c:pt>
                <c:pt idx="18">
                  <c:v>23600</c:v>
                </c:pt>
                <c:pt idx="19">
                  <c:v>23600</c:v>
                </c:pt>
                <c:pt idx="20">
                  <c:v>23600</c:v>
                </c:pt>
                <c:pt idx="21">
                  <c:v>23600</c:v>
                </c:pt>
                <c:pt idx="22">
                  <c:v>23600</c:v>
                </c:pt>
                <c:pt idx="23">
                  <c:v>29000</c:v>
                </c:pt>
                <c:pt idx="24">
                  <c:v>30000</c:v>
                </c:pt>
                <c:pt idx="25">
                  <c:v>30000</c:v>
                </c:pt>
                <c:pt idx="26">
                  <c:v>32450</c:v>
                </c:pt>
                <c:pt idx="27">
                  <c:v>35000</c:v>
                </c:pt>
                <c:pt idx="28">
                  <c:v>35000</c:v>
                </c:pt>
                <c:pt idx="29">
                  <c:v>35000</c:v>
                </c:pt>
                <c:pt idx="30">
                  <c:v>35000</c:v>
                </c:pt>
                <c:pt idx="31">
                  <c:v>36000</c:v>
                </c:pt>
                <c:pt idx="32">
                  <c:v>36000</c:v>
                </c:pt>
                <c:pt idx="33">
                  <c:v>37917</c:v>
                </c:pt>
                <c:pt idx="34">
                  <c:v>38000</c:v>
                </c:pt>
                <c:pt idx="35">
                  <c:v>39406</c:v>
                </c:pt>
                <c:pt idx="36">
                  <c:v>40000</c:v>
                </c:pt>
                <c:pt idx="37">
                  <c:v>40000</c:v>
                </c:pt>
                <c:pt idx="38">
                  <c:v>40000</c:v>
                </c:pt>
                <c:pt idx="39">
                  <c:v>40000</c:v>
                </c:pt>
                <c:pt idx="40">
                  <c:v>40000</c:v>
                </c:pt>
                <c:pt idx="41">
                  <c:v>40000</c:v>
                </c:pt>
                <c:pt idx="42">
                  <c:v>40000</c:v>
                </c:pt>
                <c:pt idx="43">
                  <c:v>40000</c:v>
                </c:pt>
                <c:pt idx="44">
                  <c:v>40000</c:v>
                </c:pt>
                <c:pt idx="45">
                  <c:v>40000</c:v>
                </c:pt>
                <c:pt idx="46">
                  <c:v>40000</c:v>
                </c:pt>
                <c:pt idx="47">
                  <c:v>40000</c:v>
                </c:pt>
                <c:pt idx="48">
                  <c:v>40500</c:v>
                </c:pt>
                <c:pt idx="49">
                  <c:v>40599</c:v>
                </c:pt>
                <c:pt idx="50">
                  <c:v>40787</c:v>
                </c:pt>
                <c:pt idx="51">
                  <c:v>41000</c:v>
                </c:pt>
                <c:pt idx="52">
                  <c:v>41370</c:v>
                </c:pt>
                <c:pt idx="53">
                  <c:v>41832</c:v>
                </c:pt>
                <c:pt idx="54">
                  <c:v>41976</c:v>
                </c:pt>
                <c:pt idx="55">
                  <c:v>42000</c:v>
                </c:pt>
                <c:pt idx="56">
                  <c:v>42000</c:v>
                </c:pt>
                <c:pt idx="57">
                  <c:v>42000</c:v>
                </c:pt>
                <c:pt idx="58">
                  <c:v>42086</c:v>
                </c:pt>
                <c:pt idx="59">
                  <c:v>42500</c:v>
                </c:pt>
                <c:pt idx="60">
                  <c:v>42500</c:v>
                </c:pt>
                <c:pt idx="61">
                  <c:v>42500</c:v>
                </c:pt>
                <c:pt idx="62">
                  <c:v>43000</c:v>
                </c:pt>
                <c:pt idx="63">
                  <c:v>43000</c:v>
                </c:pt>
                <c:pt idx="64">
                  <c:v>43400</c:v>
                </c:pt>
                <c:pt idx="65">
                  <c:v>43500</c:v>
                </c:pt>
                <c:pt idx="66">
                  <c:v>44000</c:v>
                </c:pt>
                <c:pt idx="67">
                  <c:v>44000</c:v>
                </c:pt>
                <c:pt idx="68">
                  <c:v>44250</c:v>
                </c:pt>
                <c:pt idx="69">
                  <c:v>44303</c:v>
                </c:pt>
                <c:pt idx="70">
                  <c:v>45000</c:v>
                </c:pt>
                <c:pt idx="71">
                  <c:v>45000</c:v>
                </c:pt>
                <c:pt idx="72">
                  <c:v>45000</c:v>
                </c:pt>
                <c:pt idx="73">
                  <c:v>45000</c:v>
                </c:pt>
                <c:pt idx="74">
                  <c:v>45000</c:v>
                </c:pt>
                <c:pt idx="75">
                  <c:v>45000</c:v>
                </c:pt>
                <c:pt idx="76">
                  <c:v>45000</c:v>
                </c:pt>
                <c:pt idx="77">
                  <c:v>45000</c:v>
                </c:pt>
                <c:pt idx="78">
                  <c:v>45000</c:v>
                </c:pt>
                <c:pt idx="79">
                  <c:v>45000</c:v>
                </c:pt>
                <c:pt idx="80">
                  <c:v>45300</c:v>
                </c:pt>
                <c:pt idx="81">
                  <c:v>45450</c:v>
                </c:pt>
                <c:pt idx="82">
                  <c:v>45500</c:v>
                </c:pt>
                <c:pt idx="83">
                  <c:v>46080</c:v>
                </c:pt>
                <c:pt idx="84">
                  <c:v>46132</c:v>
                </c:pt>
                <c:pt idx="85">
                  <c:v>46450</c:v>
                </c:pt>
                <c:pt idx="86">
                  <c:v>47500</c:v>
                </c:pt>
                <c:pt idx="87">
                  <c:v>47640</c:v>
                </c:pt>
                <c:pt idx="88">
                  <c:v>47846</c:v>
                </c:pt>
                <c:pt idx="89">
                  <c:v>48000</c:v>
                </c:pt>
                <c:pt idx="90">
                  <c:v>48000</c:v>
                </c:pt>
                <c:pt idx="91">
                  <c:v>49005</c:v>
                </c:pt>
                <c:pt idx="92">
                  <c:v>50000</c:v>
                </c:pt>
                <c:pt idx="93">
                  <c:v>50000</c:v>
                </c:pt>
                <c:pt idx="94">
                  <c:v>50000</c:v>
                </c:pt>
                <c:pt idx="95">
                  <c:v>50000</c:v>
                </c:pt>
                <c:pt idx="96">
                  <c:v>50000</c:v>
                </c:pt>
                <c:pt idx="97">
                  <c:v>50012</c:v>
                </c:pt>
                <c:pt idx="98">
                  <c:v>50750</c:v>
                </c:pt>
                <c:pt idx="99">
                  <c:v>50794</c:v>
                </c:pt>
                <c:pt idx="100">
                  <c:v>51100</c:v>
                </c:pt>
                <c:pt idx="101">
                  <c:v>52500</c:v>
                </c:pt>
                <c:pt idx="102">
                  <c:v>55000</c:v>
                </c:pt>
                <c:pt idx="103">
                  <c:v>55000</c:v>
                </c:pt>
                <c:pt idx="104">
                  <c:v>55189</c:v>
                </c:pt>
                <c:pt idx="105">
                  <c:v>57000</c:v>
                </c:pt>
                <c:pt idx="106">
                  <c:v>57207</c:v>
                </c:pt>
                <c:pt idx="107">
                  <c:v>58000</c:v>
                </c:pt>
                <c:pt idx="108">
                  <c:v>59806</c:v>
                </c:pt>
                <c:pt idx="109">
                  <c:v>60000</c:v>
                </c:pt>
                <c:pt idx="110">
                  <c:v>60000</c:v>
                </c:pt>
                <c:pt idx="111">
                  <c:v>60000</c:v>
                </c:pt>
                <c:pt idx="112">
                  <c:v>60000</c:v>
                </c:pt>
                <c:pt idx="113">
                  <c:v>62700</c:v>
                </c:pt>
              </c:numCache>
            </c:numRef>
          </c:val>
        </c:ser>
        <c:dLbls>
          <c:dLblPos val="inEnd"/>
          <c:showLegendKey val="0"/>
          <c:showVal val="1"/>
          <c:showCatName val="0"/>
          <c:showSerName val="0"/>
          <c:showPercent val="0"/>
          <c:showBubbleSize val="0"/>
        </c:dLbls>
        <c:gapWidth val="50"/>
        <c:overlap val="100"/>
        <c:axId val="260634112"/>
        <c:axId val="260635648"/>
      </c:barChart>
      <c:catAx>
        <c:axId val="260634112"/>
        <c:scaling>
          <c:orientation val="minMax"/>
        </c:scaling>
        <c:delete val="1"/>
        <c:axPos val="b"/>
        <c:majorTickMark val="none"/>
        <c:minorTickMark val="none"/>
        <c:tickLblPos val="nextTo"/>
        <c:crossAx val="260635648"/>
        <c:crosses val="autoZero"/>
        <c:auto val="1"/>
        <c:lblAlgn val="ctr"/>
        <c:lblOffset val="100"/>
        <c:noMultiLvlLbl val="0"/>
      </c:catAx>
      <c:valAx>
        <c:axId val="260635648"/>
        <c:scaling>
          <c:orientation val="minMax"/>
          <c:max val="75000"/>
          <c:min val="0"/>
        </c:scaling>
        <c:delete val="0"/>
        <c:axPos val="l"/>
        <c:majorGridlines>
          <c:spPr>
            <a:ln>
              <a:solidFill>
                <a:srgbClr val="9DA6AB">
                  <a:lumMod val="20000"/>
                  <a:lumOff val="80000"/>
                </a:srgbClr>
              </a:solidFill>
            </a:ln>
          </c:spPr>
        </c:majorGridlines>
        <c:numFmt formatCode="&quot;£&quot;#,##0" sourceLinked="0"/>
        <c:majorTickMark val="out"/>
        <c:minorTickMark val="none"/>
        <c:tickLblPos val="nextTo"/>
        <c:spPr>
          <a:ln w="25400">
            <a:solidFill>
              <a:srgbClr val="6B7B83"/>
            </a:solidFill>
          </a:ln>
        </c:spPr>
        <c:txPr>
          <a:bodyPr/>
          <a:lstStyle/>
          <a:p>
            <a:pPr>
              <a:defRPr sz="800" b="1"/>
            </a:pPr>
            <a:endParaRPr lang="en-US"/>
          </a:p>
        </c:txPr>
        <c:crossAx val="260634112"/>
        <c:crosses val="autoZero"/>
        <c:crossBetween val="between"/>
        <c:majorUnit val="25000"/>
      </c:valAx>
    </c:plotArea>
    <c:legend>
      <c:legendPos val="r"/>
      <c:legendEntry>
        <c:idx val="0"/>
        <c:delete val="1"/>
      </c:legendEntry>
      <c:layout>
        <c:manualLayout>
          <c:xMode val="edge"/>
          <c:yMode val="edge"/>
          <c:x val="0.70978835401807461"/>
          <c:y val="4.3561111111111106E-2"/>
          <c:w val="0.23681524787942279"/>
          <c:h val="0.18728574421155103"/>
        </c:manualLayout>
      </c:layout>
      <c:overlay val="0"/>
      <c:txPr>
        <a:bodyPr/>
        <a:lstStyle/>
        <a:p>
          <a:pPr>
            <a:defRPr sz="800"/>
          </a:pPr>
          <a:endParaRPr lang="en-US"/>
        </a:p>
      </c:txPr>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GB"/>
              <a:t>Do you have the following posts:</a:t>
            </a:r>
          </a:p>
        </c:rich>
      </c:tx>
      <c:layout>
        <c:manualLayout>
          <c:xMode val="edge"/>
          <c:yMode val="edge"/>
          <c:x val="2.5777777777777781E-2"/>
          <c:y val="4.1666666666666664E-2"/>
        </c:manualLayout>
      </c:layout>
      <c:overlay val="0"/>
    </c:title>
    <c:autoTitleDeleted val="0"/>
    <c:plotArea>
      <c:layout>
        <c:manualLayout>
          <c:layoutTarget val="inner"/>
          <c:xMode val="edge"/>
          <c:yMode val="edge"/>
          <c:x val="0.20699544135930376"/>
          <c:y val="0.20156499999999999"/>
          <c:w val="0.73435582513908249"/>
          <c:h val="0.75407388888888893"/>
        </c:manualLayout>
      </c:layout>
      <c:barChart>
        <c:barDir val="bar"/>
        <c:grouping val="percentStacked"/>
        <c:varyColors val="0"/>
        <c:ser>
          <c:idx val="0"/>
          <c:order val="0"/>
          <c:tx>
            <c:strRef>
              <c:f>'NED tables'!$W$3</c:f>
              <c:strCache>
                <c:ptCount val="1"/>
                <c:pt idx="0">
                  <c:v>Yes</c:v>
                </c:pt>
              </c:strCache>
            </c:strRef>
          </c:tx>
          <c:spPr>
            <a:solidFill>
              <a:schemeClr val="accent6"/>
            </a:solidFill>
          </c:spPr>
          <c:invertIfNegative val="0"/>
          <c:dLbls>
            <c:txPr>
              <a:bodyPr/>
              <a:lstStyle/>
              <a:p>
                <a:pPr>
                  <a:defRPr b="0">
                    <a:solidFill>
                      <a:schemeClr val="bg1"/>
                    </a:solidFill>
                  </a:defRPr>
                </a:pPr>
                <a:endParaRPr lang="en-US"/>
              </a:p>
            </c:txPr>
            <c:dLblPos val="ctr"/>
            <c:showLegendKey val="0"/>
            <c:showVal val="1"/>
            <c:showCatName val="0"/>
            <c:showSerName val="0"/>
            <c:showPercent val="0"/>
            <c:showBubbleSize val="0"/>
            <c:showLeaderLines val="0"/>
          </c:dLbls>
          <c:cat>
            <c:strRef>
              <c:f>'NED tables'!$X$2:$Z$2</c:f>
              <c:strCache>
                <c:ptCount val="3"/>
                <c:pt idx="0">
                  <c:v>SID</c:v>
                </c:pt>
                <c:pt idx="1">
                  <c:v>Audit Chair</c:v>
                </c:pt>
                <c:pt idx="2">
                  <c:v>Vice Chair</c:v>
                </c:pt>
              </c:strCache>
            </c:strRef>
          </c:cat>
          <c:val>
            <c:numRef>
              <c:f>'NED tables'!$X$3:$Z$3</c:f>
              <c:numCache>
                <c:formatCode>0%</c:formatCode>
                <c:ptCount val="3"/>
                <c:pt idx="0">
                  <c:v>0.79816513761467889</c:v>
                </c:pt>
                <c:pt idx="1">
                  <c:v>0.95370370370370372</c:v>
                </c:pt>
                <c:pt idx="2">
                  <c:v>0.85321100917431192</c:v>
                </c:pt>
              </c:numCache>
            </c:numRef>
          </c:val>
        </c:ser>
        <c:ser>
          <c:idx val="1"/>
          <c:order val="1"/>
          <c:tx>
            <c:strRef>
              <c:f>'NED tables'!$W$4</c:f>
              <c:strCache>
                <c:ptCount val="1"/>
                <c:pt idx="0">
                  <c:v>No</c:v>
                </c:pt>
              </c:strCache>
            </c:strRef>
          </c:tx>
          <c:spPr>
            <a:solidFill>
              <a:srgbClr val="C00848"/>
            </a:solidFill>
          </c:spPr>
          <c:invertIfNegative val="0"/>
          <c:dLbls>
            <c:delete val="1"/>
          </c:dLbls>
          <c:cat>
            <c:strRef>
              <c:f>'NED tables'!$X$2:$Z$2</c:f>
              <c:strCache>
                <c:ptCount val="3"/>
                <c:pt idx="0">
                  <c:v>SID</c:v>
                </c:pt>
                <c:pt idx="1">
                  <c:v>Audit Chair</c:v>
                </c:pt>
                <c:pt idx="2">
                  <c:v>Vice Chair</c:v>
                </c:pt>
              </c:strCache>
            </c:strRef>
          </c:cat>
          <c:val>
            <c:numRef>
              <c:f>'NED tables'!$X$4:$Z$4</c:f>
              <c:numCache>
                <c:formatCode>0%</c:formatCode>
                <c:ptCount val="3"/>
                <c:pt idx="0">
                  <c:v>0.20183486238532111</c:v>
                </c:pt>
                <c:pt idx="1">
                  <c:v>4.6296296296296294E-2</c:v>
                </c:pt>
                <c:pt idx="2">
                  <c:v>0.14678899082568808</c:v>
                </c:pt>
              </c:numCache>
            </c:numRef>
          </c:val>
        </c:ser>
        <c:dLbls>
          <c:dLblPos val="ctr"/>
          <c:showLegendKey val="0"/>
          <c:showVal val="1"/>
          <c:showCatName val="0"/>
          <c:showSerName val="0"/>
          <c:showPercent val="0"/>
          <c:showBubbleSize val="0"/>
        </c:dLbls>
        <c:gapWidth val="50"/>
        <c:overlap val="100"/>
        <c:axId val="264858624"/>
        <c:axId val="264864512"/>
      </c:barChart>
      <c:catAx>
        <c:axId val="264858624"/>
        <c:scaling>
          <c:orientation val="minMax"/>
        </c:scaling>
        <c:delete val="0"/>
        <c:axPos val="l"/>
        <c:majorTickMark val="none"/>
        <c:minorTickMark val="none"/>
        <c:tickLblPos val="nextTo"/>
        <c:spPr>
          <a:ln>
            <a:noFill/>
          </a:ln>
        </c:spPr>
        <c:txPr>
          <a:bodyPr/>
          <a:lstStyle/>
          <a:p>
            <a:pPr>
              <a:defRPr sz="900"/>
            </a:pPr>
            <a:endParaRPr lang="en-US"/>
          </a:p>
        </c:txPr>
        <c:crossAx val="264864512"/>
        <c:crosses val="autoZero"/>
        <c:auto val="1"/>
        <c:lblAlgn val="ctr"/>
        <c:lblOffset val="100"/>
        <c:noMultiLvlLbl val="0"/>
      </c:catAx>
      <c:valAx>
        <c:axId val="264864512"/>
        <c:scaling>
          <c:orientation val="minMax"/>
          <c:max val="1"/>
          <c:min val="0"/>
        </c:scaling>
        <c:delete val="1"/>
        <c:axPos val="b"/>
        <c:numFmt formatCode="0%" sourceLinked="1"/>
        <c:majorTickMark val="none"/>
        <c:minorTickMark val="none"/>
        <c:tickLblPos val="nextTo"/>
        <c:crossAx val="264858624"/>
        <c:crosses val="autoZero"/>
        <c:crossBetween val="between"/>
        <c:majorUnit val="0.25"/>
      </c:valAx>
    </c:plotArea>
    <c:legend>
      <c:legendPos val="r"/>
      <c:layout>
        <c:manualLayout>
          <c:xMode val="edge"/>
          <c:yMode val="edge"/>
          <c:x val="0.79129152385363599"/>
          <c:y val="7.7395555555555551E-2"/>
          <c:w val="0.16766272965879264"/>
          <c:h val="8.0291630212890056E-2"/>
        </c:manualLayout>
      </c:layout>
      <c:overlay val="0"/>
      <c:txPr>
        <a:bodyPr/>
        <a:lstStyle/>
        <a:p>
          <a:pPr>
            <a:defRPr sz="800"/>
          </a:pPr>
          <a:endParaRPr lang="en-US"/>
        </a:p>
      </c:txPr>
    </c:legend>
    <c:plotVisOnly val="1"/>
    <c:dispBlanksAs val="gap"/>
    <c:showDLblsOverMax val="0"/>
  </c:chart>
  <c:spPr>
    <a:ln>
      <a:noFill/>
    </a:ln>
  </c:spPr>
  <c:txPr>
    <a:bodyPr/>
    <a:lstStyle/>
    <a:p>
      <a:pPr>
        <a:defRPr sz="900">
          <a:latin typeface="Myriad Pro"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a:t>Uplifts for additional responsibilities</a:t>
            </a:r>
          </a:p>
        </c:rich>
      </c:tx>
      <c:layout>
        <c:manualLayout>
          <c:xMode val="edge"/>
          <c:yMode val="edge"/>
          <c:x val="2.5777777777777781E-2"/>
          <c:y val="4.1666666666666664E-2"/>
        </c:manualLayout>
      </c:layout>
      <c:overlay val="0"/>
    </c:title>
    <c:autoTitleDeleted val="0"/>
    <c:plotArea>
      <c:layout>
        <c:manualLayout>
          <c:layoutTarget val="inner"/>
          <c:xMode val="edge"/>
          <c:yMode val="edge"/>
          <c:x val="0.15914851268591426"/>
          <c:y val="0.21523148148148147"/>
          <c:w val="0.62011116257526633"/>
          <c:h val="0.72629611111111114"/>
        </c:manualLayout>
      </c:layout>
      <c:barChart>
        <c:barDir val="bar"/>
        <c:grouping val="percentStacked"/>
        <c:varyColors val="0"/>
        <c:ser>
          <c:idx val="0"/>
          <c:order val="0"/>
          <c:tx>
            <c:strRef>
              <c:f>'NED tables'!$AB$13</c:f>
              <c:strCache>
                <c:ptCount val="1"/>
                <c:pt idx="0">
                  <c:v>No uplift</c:v>
                </c:pt>
              </c:strCache>
            </c:strRef>
          </c:tx>
          <c:spPr>
            <a:solidFill>
              <a:srgbClr val="9DA6AB"/>
            </a:solidFill>
          </c:spPr>
          <c:invertIfNegative val="0"/>
          <c:dLbls>
            <c:numFmt formatCode="0%;\-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strRef>
              <c:f>'NED tables'!$AC$12:$AE$12</c:f>
              <c:strCache>
                <c:ptCount val="3"/>
                <c:pt idx="0">
                  <c:v>Vice Chair</c:v>
                </c:pt>
                <c:pt idx="1">
                  <c:v>Audit Chair</c:v>
                </c:pt>
                <c:pt idx="2">
                  <c:v>SID</c:v>
                </c:pt>
              </c:strCache>
            </c:strRef>
          </c:cat>
          <c:val>
            <c:numRef>
              <c:f>'NED tables'!$AC$13:$AE$13</c:f>
              <c:numCache>
                <c:formatCode>General</c:formatCode>
                <c:ptCount val="3"/>
                <c:pt idx="0">
                  <c:v>0.52040816326530615</c:v>
                </c:pt>
                <c:pt idx="1">
                  <c:v>0.45192307692307693</c:v>
                </c:pt>
                <c:pt idx="2">
                  <c:v>0.44210526315789472</c:v>
                </c:pt>
              </c:numCache>
            </c:numRef>
          </c:val>
        </c:ser>
        <c:ser>
          <c:idx val="1"/>
          <c:order val="1"/>
          <c:tx>
            <c:strRef>
              <c:f>'NED tables'!$AB$14</c:f>
              <c:strCache>
                <c:ptCount val="1"/>
                <c:pt idx="0">
                  <c:v>&lt;£1,000</c:v>
                </c:pt>
              </c:strCache>
            </c:strRef>
          </c:tx>
          <c:spPr>
            <a:solidFill>
              <a:srgbClr val="F79131"/>
            </a:solidFill>
          </c:spPr>
          <c:invertIfNegative val="0"/>
          <c:dLbls>
            <c:numFmt formatCode="0%;\-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strRef>
              <c:f>'NED tables'!$AC$12:$AE$12</c:f>
              <c:strCache>
                <c:ptCount val="3"/>
                <c:pt idx="0">
                  <c:v>Vice Chair</c:v>
                </c:pt>
                <c:pt idx="1">
                  <c:v>Audit Chair</c:v>
                </c:pt>
                <c:pt idx="2">
                  <c:v>SID</c:v>
                </c:pt>
              </c:strCache>
            </c:strRef>
          </c:cat>
          <c:val>
            <c:numRef>
              <c:f>'NED tables'!$AC$14:$AE$14</c:f>
              <c:numCache>
                <c:formatCode>General</c:formatCode>
                <c:ptCount val="3"/>
                <c:pt idx="0">
                  <c:v>4.0816326530612242E-2</c:v>
                </c:pt>
                <c:pt idx="1">
                  <c:v>4.807692307692308E-2</c:v>
                </c:pt>
                <c:pt idx="2">
                  <c:v>4.2105263157894736E-2</c:v>
                </c:pt>
              </c:numCache>
            </c:numRef>
          </c:val>
        </c:ser>
        <c:ser>
          <c:idx val="2"/>
          <c:order val="2"/>
          <c:tx>
            <c:strRef>
              <c:f>'NED tables'!$AB$15</c:f>
              <c:strCache>
                <c:ptCount val="1"/>
                <c:pt idx="0">
                  <c:v>£1,000-2,999</c:v>
                </c:pt>
              </c:strCache>
            </c:strRef>
          </c:tx>
          <c:spPr>
            <a:solidFill>
              <a:srgbClr val="00A89C"/>
            </a:solidFill>
          </c:spPr>
          <c:invertIfNegative val="0"/>
          <c:dLbls>
            <c:numFmt formatCode="0%;\-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strRef>
              <c:f>'NED tables'!$AC$12:$AE$12</c:f>
              <c:strCache>
                <c:ptCount val="3"/>
                <c:pt idx="0">
                  <c:v>Vice Chair</c:v>
                </c:pt>
                <c:pt idx="1">
                  <c:v>Audit Chair</c:v>
                </c:pt>
                <c:pt idx="2">
                  <c:v>SID</c:v>
                </c:pt>
              </c:strCache>
            </c:strRef>
          </c:cat>
          <c:val>
            <c:numRef>
              <c:f>'NED tables'!$AC$15:$AE$15</c:f>
              <c:numCache>
                <c:formatCode>General</c:formatCode>
                <c:ptCount val="3"/>
                <c:pt idx="0">
                  <c:v>0.14285714285714285</c:v>
                </c:pt>
                <c:pt idx="1">
                  <c:v>0.18269230769230768</c:v>
                </c:pt>
                <c:pt idx="2">
                  <c:v>0.17894736842105263</c:v>
                </c:pt>
              </c:numCache>
            </c:numRef>
          </c:val>
        </c:ser>
        <c:ser>
          <c:idx val="3"/>
          <c:order val="3"/>
          <c:tx>
            <c:strRef>
              <c:f>'NED tables'!$AB$16</c:f>
              <c:strCache>
                <c:ptCount val="1"/>
                <c:pt idx="0">
                  <c:v>£3,000-4,999</c:v>
                </c:pt>
              </c:strCache>
            </c:strRef>
          </c:tx>
          <c:spPr>
            <a:solidFill>
              <a:srgbClr val="C00848"/>
            </a:solidFill>
          </c:spPr>
          <c:invertIfNegative val="0"/>
          <c:dLbls>
            <c:numFmt formatCode="0%;\-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strRef>
              <c:f>'NED tables'!$AC$12:$AE$12</c:f>
              <c:strCache>
                <c:ptCount val="3"/>
                <c:pt idx="0">
                  <c:v>Vice Chair</c:v>
                </c:pt>
                <c:pt idx="1">
                  <c:v>Audit Chair</c:v>
                </c:pt>
                <c:pt idx="2">
                  <c:v>SID</c:v>
                </c:pt>
              </c:strCache>
            </c:strRef>
          </c:cat>
          <c:val>
            <c:numRef>
              <c:f>'NED tables'!$AC$16:$AE$16</c:f>
              <c:numCache>
                <c:formatCode>General</c:formatCode>
                <c:ptCount val="3"/>
                <c:pt idx="0">
                  <c:v>7.1428571428571425E-2</c:v>
                </c:pt>
                <c:pt idx="1">
                  <c:v>0.21153846153846154</c:v>
                </c:pt>
                <c:pt idx="2">
                  <c:v>0.10526315789473684</c:v>
                </c:pt>
              </c:numCache>
            </c:numRef>
          </c:val>
        </c:ser>
        <c:ser>
          <c:idx val="4"/>
          <c:order val="4"/>
          <c:tx>
            <c:strRef>
              <c:f>'NED tables'!$AB$17</c:f>
              <c:strCache>
                <c:ptCount val="1"/>
                <c:pt idx="0">
                  <c:v>£5,000+</c:v>
                </c:pt>
              </c:strCache>
            </c:strRef>
          </c:tx>
          <c:spPr>
            <a:solidFill>
              <a:srgbClr val="29398F"/>
            </a:solidFill>
          </c:spPr>
          <c:invertIfNegative val="0"/>
          <c:dLbls>
            <c:numFmt formatCode="0%;\-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strRef>
              <c:f>'NED tables'!$AC$12:$AE$12</c:f>
              <c:strCache>
                <c:ptCount val="3"/>
                <c:pt idx="0">
                  <c:v>Vice Chair</c:v>
                </c:pt>
                <c:pt idx="1">
                  <c:v>Audit Chair</c:v>
                </c:pt>
                <c:pt idx="2">
                  <c:v>SID</c:v>
                </c:pt>
              </c:strCache>
            </c:strRef>
          </c:cat>
          <c:val>
            <c:numRef>
              <c:f>'NED tables'!$AC$17:$AE$17</c:f>
              <c:numCache>
                <c:formatCode>General</c:formatCode>
                <c:ptCount val="3"/>
                <c:pt idx="0">
                  <c:v>7.1428571428571425E-2</c:v>
                </c:pt>
                <c:pt idx="1">
                  <c:v>4.807692307692308E-2</c:v>
                </c:pt>
                <c:pt idx="2">
                  <c:v>4.2105263157894736E-2</c:v>
                </c:pt>
              </c:numCache>
            </c:numRef>
          </c:val>
        </c:ser>
        <c:ser>
          <c:idx val="5"/>
          <c:order val="5"/>
          <c:tx>
            <c:strRef>
              <c:f>'NED tables'!$AB$18</c:f>
              <c:strCache>
                <c:ptCount val="1"/>
                <c:pt idx="0">
                  <c:v>n/a</c:v>
                </c:pt>
              </c:strCache>
            </c:strRef>
          </c:tx>
          <c:invertIfNegative val="0"/>
          <c:dLbls>
            <c:numFmt formatCode="0%;\-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strRef>
              <c:f>'NED tables'!$AC$12:$AE$12</c:f>
              <c:strCache>
                <c:ptCount val="3"/>
                <c:pt idx="0">
                  <c:v>Vice Chair</c:v>
                </c:pt>
                <c:pt idx="1">
                  <c:v>Audit Chair</c:v>
                </c:pt>
                <c:pt idx="2">
                  <c:v>SID</c:v>
                </c:pt>
              </c:strCache>
            </c:strRef>
          </c:cat>
          <c:val>
            <c:numRef>
              <c:f>'NED tables'!$AC$18:$AE$18</c:f>
              <c:numCache>
                <c:formatCode>General</c:formatCode>
                <c:ptCount val="3"/>
                <c:pt idx="0">
                  <c:v>0.15306122448979592</c:v>
                </c:pt>
                <c:pt idx="1">
                  <c:v>5.7692307692307696E-2</c:v>
                </c:pt>
                <c:pt idx="2">
                  <c:v>0.18947368421052632</c:v>
                </c:pt>
              </c:numCache>
            </c:numRef>
          </c:val>
        </c:ser>
        <c:dLbls>
          <c:showLegendKey val="0"/>
          <c:showVal val="1"/>
          <c:showCatName val="0"/>
          <c:showSerName val="0"/>
          <c:showPercent val="0"/>
          <c:showBubbleSize val="0"/>
        </c:dLbls>
        <c:gapWidth val="50"/>
        <c:overlap val="100"/>
        <c:axId val="264993792"/>
        <c:axId val="265020160"/>
      </c:barChart>
      <c:catAx>
        <c:axId val="264993792"/>
        <c:scaling>
          <c:orientation val="minMax"/>
        </c:scaling>
        <c:delete val="0"/>
        <c:axPos val="l"/>
        <c:majorTickMark val="none"/>
        <c:minorTickMark val="none"/>
        <c:tickLblPos val="nextTo"/>
        <c:spPr>
          <a:ln>
            <a:noFill/>
          </a:ln>
        </c:spPr>
        <c:txPr>
          <a:bodyPr/>
          <a:lstStyle/>
          <a:p>
            <a:pPr>
              <a:defRPr sz="900"/>
            </a:pPr>
            <a:endParaRPr lang="en-US"/>
          </a:p>
        </c:txPr>
        <c:crossAx val="265020160"/>
        <c:crosses val="autoZero"/>
        <c:auto val="1"/>
        <c:lblAlgn val="ctr"/>
        <c:lblOffset val="100"/>
        <c:noMultiLvlLbl val="0"/>
      </c:catAx>
      <c:valAx>
        <c:axId val="265020160"/>
        <c:scaling>
          <c:orientation val="minMax"/>
          <c:max val="1"/>
          <c:min val="0"/>
        </c:scaling>
        <c:delete val="1"/>
        <c:axPos val="b"/>
        <c:numFmt formatCode="0%" sourceLinked="1"/>
        <c:majorTickMark val="none"/>
        <c:minorTickMark val="none"/>
        <c:tickLblPos val="nextTo"/>
        <c:crossAx val="264993792"/>
        <c:crosses val="autoZero"/>
        <c:crossBetween val="between"/>
        <c:majorUnit val="0.25"/>
      </c:valAx>
    </c:plotArea>
    <c:legend>
      <c:legendPos val="r"/>
      <c:layout>
        <c:manualLayout>
          <c:xMode val="edge"/>
          <c:yMode val="edge"/>
          <c:x val="0.81060532139364927"/>
          <c:y val="0.25378444444444442"/>
          <c:w val="0.14864165508723173"/>
          <c:h val="0.63328333333333331"/>
        </c:manualLayout>
      </c:layout>
      <c:overlay val="0"/>
      <c:txPr>
        <a:bodyPr/>
        <a:lstStyle/>
        <a:p>
          <a:pPr>
            <a:defRPr sz="800"/>
          </a:pPr>
          <a:endParaRPr lang="en-US"/>
        </a:p>
      </c:txPr>
    </c:legend>
    <c:plotVisOnly val="1"/>
    <c:dispBlanksAs val="gap"/>
    <c:showDLblsOverMax val="0"/>
  </c:chart>
  <c:spPr>
    <a:ln>
      <a:noFill/>
    </a:ln>
  </c:spPr>
  <c:txPr>
    <a:bodyPr/>
    <a:lstStyle/>
    <a:p>
      <a:pPr>
        <a:defRPr sz="900">
          <a:latin typeface="Myriad Pro"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[2016.01.08 NED data and dashboards (for circulation) v2.xlsx]NED tables!PivotTable12</c:name>
    <c:fmtId val="36"/>
  </c:pivotSource>
  <c:chart>
    <c:title>
      <c:tx>
        <c:rich>
          <a:bodyPr/>
          <a:lstStyle/>
          <a:p>
            <a:pPr algn="l">
              <a:defRPr/>
            </a:pPr>
            <a:r>
              <a:rPr lang="en-US" sz="1200"/>
              <a:t>Daily rate </a:t>
            </a:r>
          </a:p>
          <a:p>
            <a:pPr algn="l">
              <a:defRPr/>
            </a:pPr>
            <a:r>
              <a:rPr lang="en-US" sz="1000" b="0"/>
              <a:t>= total remuneration / (days per month</a:t>
            </a:r>
            <a:r>
              <a:rPr lang="en-US" sz="1000" b="0" baseline="0"/>
              <a:t> x 12)</a:t>
            </a:r>
            <a:endParaRPr lang="en-US" sz="1000" b="0"/>
          </a:p>
        </c:rich>
      </c:tx>
      <c:layout>
        <c:manualLayout>
          <c:xMode val="edge"/>
          <c:yMode val="edge"/>
          <c:x val="2.0076269878029952E-2"/>
          <c:y val="2.7569456785735438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manualLayout>
          <c:layoutTarget val="inner"/>
          <c:xMode val="edge"/>
          <c:yMode val="edge"/>
          <c:x val="0.12021553188204416"/>
          <c:y val="0.23246347965167941"/>
          <c:w val="0.83664721321599511"/>
          <c:h val="0.68348462768793317"/>
        </c:manualLayout>
      </c:layout>
      <c:barChart>
        <c:barDir val="col"/>
        <c:grouping val="clustered"/>
        <c:varyColors val="0"/>
        <c:ser>
          <c:idx val="0"/>
          <c:order val="0"/>
          <c:tx>
            <c:strRef>
              <c:f>'NED tables'!$AL$2</c:f>
              <c:strCache>
                <c:ptCount val="1"/>
                <c:pt idx="0">
                  <c:v>Total</c:v>
                </c:pt>
              </c:strCache>
            </c:strRef>
          </c:tx>
          <c:invertIfNegative val="0"/>
          <c:cat>
            <c:strRef>
              <c:f>'NED tables'!$AK$3:$AK$116</c:f>
              <c:strCache>
                <c:ptCount val="114"/>
                <c:pt idx="0">
                  <c:v>DERBYSHIRE HEALTHCARE NHS FOUNDATION TRUST</c:v>
                </c:pt>
                <c:pt idx="1">
                  <c:v>ROYAL UNITED HOSPITAL BATH NHS FOUNDATION TRUST</c:v>
                </c:pt>
                <c:pt idx="2">
                  <c:v>FRIMLEY HEALTH NHS FOUNDATION TRUST</c:v>
                </c:pt>
                <c:pt idx="3">
                  <c:v>POOLE HOSPITAL NHS FOUNDATION TRUST</c:v>
                </c:pt>
                <c:pt idx="4">
                  <c:v>SURREY AND SUSSEX HEALTHCARE NHS TRUST</c:v>
                </c:pt>
                <c:pt idx="5">
                  <c:v>HOMERTON UNIVERSITY HOSPITAL NHS FOUNDATION TRUST</c:v>
                </c:pt>
                <c:pt idx="6">
                  <c:v>ASHFORD AND ST. PETER'S HOSPITALS NHS FOUNDATION TRUST</c:v>
                </c:pt>
                <c:pt idx="7">
                  <c:v>ISLE OF WIGHT NHS TRUST</c:v>
                </c:pt>
                <c:pt idx="8">
                  <c:v>ANONYMOUS</c:v>
                </c:pt>
                <c:pt idx="9">
                  <c:v>KING'S COLLEGE HOSPITAL NHS FOUNDATION TRUST</c:v>
                </c:pt>
                <c:pt idx="10">
                  <c:v>YORKSHIRE AMBULANCE SERVICE NHS TRUST</c:v>
                </c:pt>
                <c:pt idx="11">
                  <c:v>NORTHUMBRIA HEALTHCARE NHS FOUNDATION TRUST</c:v>
                </c:pt>
                <c:pt idx="12">
                  <c:v>TAVISTOCK AND PORTMAN NHS FOUNDATION TRUST</c:v>
                </c:pt>
                <c:pt idx="13">
                  <c:v>OXFORD HEALTH NHS FOUNDATION TRUST</c:v>
                </c:pt>
                <c:pt idx="14">
                  <c:v>BARNET, ENFIELD AND HARINGEY MENTAL HEALTH NHS TRUST</c:v>
                </c:pt>
                <c:pt idx="15">
                  <c:v>OXFORD UNIVERSITY HOSPITALS NHS FOUNDATION TRUST</c:v>
                </c:pt>
                <c:pt idx="16">
                  <c:v>KENT AND MEDWAY NHS AND SOCIAL CARE PARTNERSHIP TRUST</c:v>
                </c:pt>
                <c:pt idx="17">
                  <c:v>DEVON PARTNERSHIP NHS TRUST</c:v>
                </c:pt>
                <c:pt idx="18">
                  <c:v>NORTH WEST AMBULANCE SERVICE NHS TRUST</c:v>
                </c:pt>
                <c:pt idx="19">
                  <c:v>PENNINE ACUTE HOSPITALS NHS TRUST</c:v>
                </c:pt>
                <c:pt idx="20">
                  <c:v>BARNSLEY HOSPITAL NHS FOUNDATION TRUST</c:v>
                </c:pt>
                <c:pt idx="21">
                  <c:v>NORTHERN LINCOLNSHIRE AND GOOLE NHS FOUNDATION TRUST</c:v>
                </c:pt>
                <c:pt idx="22">
                  <c:v>LEEDS AND YORK PARTNERSHIP NHS FOUNDATION TRUST</c:v>
                </c:pt>
                <c:pt idx="23">
                  <c:v>EAST MIDLANDS AMBULANCE SERVICE NHS TRUST</c:v>
                </c:pt>
                <c:pt idx="24">
                  <c:v>IPSWICH HOSPITAL NHS TRUST</c:v>
                </c:pt>
                <c:pt idx="25">
                  <c:v>UNIVERSITY HOSPITALS OF MORECAMBE BAY NHS FOUNDATION TRUST</c:v>
                </c:pt>
                <c:pt idx="26">
                  <c:v>LEICESTERSHIRE PARTNERSHIP NHS TRUST</c:v>
                </c:pt>
                <c:pt idx="27">
                  <c:v>NOTTINGHAM UNIVERSITY HOSPITALS NHS TRUST</c:v>
                </c:pt>
                <c:pt idx="28">
                  <c:v>NORTHERN DEVON HEALTHCARE NHS TRUST</c:v>
                </c:pt>
                <c:pt idx="29">
                  <c:v>GUY'S AND ST THOMAS' NHS FOUNDATION TRUST</c:v>
                </c:pt>
                <c:pt idx="30">
                  <c:v>ST HELENS AND KNOWSLEY HOSPITALS NHS TRUST</c:v>
                </c:pt>
                <c:pt idx="31">
                  <c:v>NORTHAMPTON GENERAL HOSPITAL NHS TRUST</c:v>
                </c:pt>
                <c:pt idx="32">
                  <c:v>BRADFORD DISTRICT CARE NHS FOUNDATION TRUST</c:v>
                </c:pt>
                <c:pt idx="33">
                  <c:v>CENTRAL LONDON COMMUNITY HEALTHCARE NHS TRUST</c:v>
                </c:pt>
                <c:pt idx="34">
                  <c:v>MERSEY CARE NHS TRUST</c:v>
                </c:pt>
                <c:pt idx="35">
                  <c:v>EAST LANCASHIRE HOSPITALS NHS TRUST</c:v>
                </c:pt>
                <c:pt idx="36">
                  <c:v>PLYMOUTH HOSPITALS NHS TRUST</c:v>
                </c:pt>
                <c:pt idx="37">
                  <c:v>STAFFORDSHIRE AND STOKE ON TRENT PARTNERSHIP NHS TRUST</c:v>
                </c:pt>
                <c:pt idx="38">
                  <c:v>HERTFORDSHIRE COMMUNITY NHS TRUST</c:v>
                </c:pt>
                <c:pt idx="39">
                  <c:v>LINCOLNSHIRE COMMUNITY HEALTH SERVICES NHS TRUST</c:v>
                </c:pt>
                <c:pt idx="40">
                  <c:v>MID YORKSHIRE HOSPITALS NHS TRUST</c:v>
                </c:pt>
                <c:pt idx="41">
                  <c:v>UNIVERSITY HOSPITALS OF LEICESTER NHS TRUST</c:v>
                </c:pt>
                <c:pt idx="42">
                  <c:v>NORFOLK COMMUNITY HEALTH AND CARE NHS TRUST</c:v>
                </c:pt>
                <c:pt idx="43">
                  <c:v>THE ROYAL WOLVERHAMPTON NHS TRUST</c:v>
                </c:pt>
                <c:pt idx="44">
                  <c:v>ROTHERHAM DONCASTER AND SOUTH HUMBER NHS FOUNDATION TRUST</c:v>
                </c:pt>
                <c:pt idx="45">
                  <c:v>LANCASHIRE TEACHING HOSPITALS NHS FOUNDATION TRUST</c:v>
                </c:pt>
                <c:pt idx="46">
                  <c:v>HARROGATE AND DISTRICT NHS FOUNDATION TRUST</c:v>
                </c:pt>
                <c:pt idx="47">
                  <c:v>LINCOLNSHIRE PARTNERSHIP NHS FOUNDATION TRUST</c:v>
                </c:pt>
                <c:pt idx="48">
                  <c:v>BRIDGEWATER COMMUNITY HEALTHCARE NHS FOUNDATION TRUST</c:v>
                </c:pt>
                <c:pt idx="49">
                  <c:v>LUTON AND DUNSTABLE UNIVERSITY HOSPITAL NHS FOUNDATION TRUST</c:v>
                </c:pt>
                <c:pt idx="50">
                  <c:v>NORFOLK AND SUFFOLK NHS FOUNDATION TRUST</c:v>
                </c:pt>
                <c:pt idx="51">
                  <c:v>BLACK COUNTRY PARTNERSHIP NHS FOUNDATION TRUST</c:v>
                </c:pt>
                <c:pt idx="52">
                  <c:v>BOLTON NHS FOUNDATION TRUST</c:v>
                </c:pt>
                <c:pt idx="53">
                  <c:v>UNIVERSITY HOSPITALS BRISTOL NHS FOUNDATION TRUST</c:v>
                </c:pt>
                <c:pt idx="54">
                  <c:v>THE QUEEN ELIZABETH HOSPITAL, KING'S LYNN, NHS FOUNDATION TRUST</c:v>
                </c:pt>
                <c:pt idx="55">
                  <c:v>TAMESIDE HOSPITAL NHS FOUNDATION TRUST</c:v>
                </c:pt>
                <c:pt idx="56">
                  <c:v>BURTON HOSPITALS NHS FOUNDATION TRUST</c:v>
                </c:pt>
                <c:pt idx="57">
                  <c:v>YORK TEACHING HOSPITAL NHS FOUNDATION TRUST</c:v>
                </c:pt>
                <c:pt idx="58">
                  <c:v>HUMBER NHS FOUNDATION TRUST</c:v>
                </c:pt>
                <c:pt idx="59">
                  <c:v>NORTH TEES AND HARTLEPOOL NHS FOUNDATION TRUST</c:v>
                </c:pt>
                <c:pt idx="60">
                  <c:v>NORTH STAFFORDSHIRE COMBINED HEALTHCARE NHS TRUST</c:v>
                </c:pt>
                <c:pt idx="61">
                  <c:v>LEEDS COMMUNITY HEALTHCARE NHS TRUST</c:v>
                </c:pt>
                <c:pt idx="62">
                  <c:v>MANCHESTER MENTAL HEALTH AND SOCIAL CARE TRUST</c:v>
                </c:pt>
                <c:pt idx="63">
                  <c:v>LEEDS TEACHING HOSPITALS NHS TRUST</c:v>
                </c:pt>
                <c:pt idx="64">
                  <c:v>SOMERSET PARTNERSHIP NHS FOUNDATION TRUST</c:v>
                </c:pt>
                <c:pt idx="65">
                  <c:v>KETTERING GENERAL HOSPITAL NHS FOUNDATION TRUST</c:v>
                </c:pt>
                <c:pt idx="66">
                  <c:v>OXLEAS NHS FOUNDATION TRUST</c:v>
                </c:pt>
                <c:pt idx="67">
                  <c:v>NOTTINGHAMSHIRE HEALTHCARE NHS FOUNDATION TRUST</c:v>
                </c:pt>
                <c:pt idx="68">
                  <c:v>DORSET HEALTHCARE UNIVERSITY NHS FOUNDATION TRUST</c:v>
                </c:pt>
                <c:pt idx="69">
                  <c:v>ALDER HEY CHILDREN'S NHS FOUNDATION TRUST</c:v>
                </c:pt>
                <c:pt idx="70">
                  <c:v>SALISBURY NHS FOUNDATION TRUST</c:v>
                </c:pt>
                <c:pt idx="71">
                  <c:v>SOUTH ESSEX PARTNERSHIP UNIVERSITY NHS FOUNDATION TRUST</c:v>
                </c:pt>
                <c:pt idx="72">
                  <c:v>BLACKPOOL TEACHING HOSPITALS NHS FOUNDATION TRUST</c:v>
                </c:pt>
                <c:pt idx="73">
                  <c:v>GLOUCESTERSHIRE HOSPITALS NHS FOUNDATION TRUST</c:v>
                </c:pt>
                <c:pt idx="74">
                  <c:v>COVENTRY AND WARWICKSHIRE PARTNERSHIP NHS TRUST</c:v>
                </c:pt>
                <c:pt idx="75">
                  <c:v>NORTHUMBERLAND, TYNE AND WEAR NHS FOUNDATION TRUST</c:v>
                </c:pt>
                <c:pt idx="76">
                  <c:v>SOUTH CENTRAL AMBULANCE SERVICE NHS FOUNDATION TRUST</c:v>
                </c:pt>
                <c:pt idx="77">
                  <c:v>CHESHIRE AND WIRRAL PARTNERSHIP NHS FOUNDATION TRUST</c:v>
                </c:pt>
                <c:pt idx="78">
                  <c:v>NORTH ESSEX PARTNERSHIP UNIVERSITY NHS FOUNDATION TRUST</c:v>
                </c:pt>
                <c:pt idx="79">
                  <c:v>NORTH EAST LONDON NHS FOUNDATION TRUST</c:v>
                </c:pt>
                <c:pt idx="80">
                  <c:v>PAPWORTH HOSPITAL NHS FOUNDATION TRUST</c:v>
                </c:pt>
                <c:pt idx="81">
                  <c:v>BERKSHIRE HEALTHCARE NHS FOUNDATION TRUST</c:v>
                </c:pt>
                <c:pt idx="82">
                  <c:v>QUEEN VICTORIA HOSPITAL NHS FOUNDATION TRUST</c:v>
                </c:pt>
                <c:pt idx="83">
                  <c:v>SHEFFIELD HEALTH AND SOCIAL CARE NHS FOUNDATION TRUST</c:v>
                </c:pt>
                <c:pt idx="84">
                  <c:v>CUMBRIA PARTNERSHIP NHS FOUNDATION TRUST</c:v>
                </c:pt>
                <c:pt idx="85">
                  <c:v>SOUTH WARWICKSHIRE NHS FOUNDATION TRUST</c:v>
                </c:pt>
                <c:pt idx="86">
                  <c:v>THE ROBERT JONES AND AGNES HUNT ORTHOPAEDIC HOSPITAL NHS FOUNDATION TRUST</c:v>
                </c:pt>
                <c:pt idx="87">
                  <c:v>MEDWAY NHS FOUNDATION TRUST</c:v>
                </c:pt>
                <c:pt idx="88">
                  <c:v>PETERBOROUGH AND STAMFORD HOSPITALS NHS FOUNDATION TRUST</c:v>
                </c:pt>
                <c:pt idx="89">
                  <c:v>NORTHAMPTONSHIRE HEALTHCARE NHS FOUNDATION TRUST</c:v>
                </c:pt>
                <c:pt idx="90">
                  <c:v>5 BOROUGHS PARTNERSHIP NHS FOUNDATION TRUST</c:v>
                </c:pt>
                <c:pt idx="91">
                  <c:v>ROYAL SURREY COUNTY HOSPITAL NHS FOUNDATION TRUST</c:v>
                </c:pt>
                <c:pt idx="92">
                  <c:v>HERTFORDSHIRE PARTNERSHIP UNIVERSITY NHS FOUNDATION TRUST</c:v>
                </c:pt>
                <c:pt idx="93">
                  <c:v>WIRRAL UNIVERSITY TEACHING HOSPITAL NHS FOUNDATION TRUST</c:v>
                </c:pt>
                <c:pt idx="94">
                  <c:v>THE DUDLEY GROUP NHS FOUNDATION TRUST</c:v>
                </c:pt>
                <c:pt idx="95">
                  <c:v>BIRMINGHAM AND SOLIHULL MENTAL HEALTH NHS FOUNDATION TRUST</c:v>
                </c:pt>
                <c:pt idx="96">
                  <c:v>CALDERDALE AND HUDDERSFIELD NHS FOUNDATION TRUST</c:v>
                </c:pt>
                <c:pt idx="97">
                  <c:v>SHEFFIELD TEACHING HOSPITALS NHS FOUNDATION TRUST</c:v>
                </c:pt>
                <c:pt idx="98">
                  <c:v>CHESTERFIELD ROYAL HOSPITAL NHS FOUNDATION TRUST</c:v>
                </c:pt>
                <c:pt idx="99">
                  <c:v>SOUTH TEES HOSPITALS NHS FOUNDATION TRUST</c:v>
                </c:pt>
                <c:pt idx="100">
                  <c:v>NORTH EAST AMBULANCE SERVICE NHS FOUNDATION TRUST</c:v>
                </c:pt>
                <c:pt idx="101">
                  <c:v>THE ROTHERHAM NHS FOUNDATION TRUST</c:v>
                </c:pt>
                <c:pt idx="102">
                  <c:v>DERBYSHIRE COMMUNITY HEALTH SERVICES NHS FOUNDATION TRUST</c:v>
                </c:pt>
                <c:pt idx="103">
                  <c:v>NORFOLK AND NORWICH UNIVERSITY HOSPITALS NHS FOUNDATION TRUST</c:v>
                </c:pt>
                <c:pt idx="104">
                  <c:v>THE WALTON CENTRE NHS FOUNDATION TRUST</c:v>
                </c:pt>
                <c:pt idx="105">
                  <c:v>THE ROYAL BOURNEMOUTH AND CHRISTCHURCH HOSPITALS NHS FOUNDATION TRUST</c:v>
                </c:pt>
                <c:pt idx="106">
                  <c:v>SURREY AND BORDERS PARTNERSHIP NHS FOUNDATION TRUST</c:v>
                </c:pt>
                <c:pt idx="107">
                  <c:v>SOUTHERN HEALTH NHS FOUNDATION TRUST</c:v>
                </c:pt>
                <c:pt idx="108">
                  <c:v>JAMES PAGET UNIVERSITY HOSPITALS NHS FOUNDATION TRUST</c:v>
                </c:pt>
                <c:pt idx="109">
                  <c:v>SALFORD ROYAL NHS FOUNDATION TRUST</c:v>
                </c:pt>
                <c:pt idx="110">
                  <c:v>THE ROYAL ORTHOPAEDIC HOSPITAL NHS FOUNDATION TRUST</c:v>
                </c:pt>
                <c:pt idx="111">
                  <c:v>GREAT ORMOND STREET HOSPITAL FOR CHILDREN NHS FOUNDATION TRUST</c:v>
                </c:pt>
                <c:pt idx="112">
                  <c:v>THE CLATTERBRIDGE CANCER CENTRE NHS FOUNDATION TRUST</c:v>
                </c:pt>
                <c:pt idx="113">
                  <c:v>SHEFFIELD CHILDREN'S NHS FOUNDATION TRUST</c:v>
                </c:pt>
              </c:strCache>
            </c:strRef>
          </c:cat>
          <c:val>
            <c:numRef>
              <c:f>'NED tables'!$AL$3:$AL$116</c:f>
              <c:numCache>
                <c:formatCode>"£"#,##0</c:formatCode>
                <c:ptCount val="114"/>
                <c:pt idx="16">
                  <c:v>25.654166666666665</c:v>
                </c:pt>
                <c:pt idx="17">
                  <c:v>51.30833333333333</c:v>
                </c:pt>
                <c:pt idx="18">
                  <c:v>51.30833333333333</c:v>
                </c:pt>
                <c:pt idx="19">
                  <c:v>51.30833333333333</c:v>
                </c:pt>
                <c:pt idx="20">
                  <c:v>86.805555555555557</c:v>
                </c:pt>
                <c:pt idx="21">
                  <c:v>86.805555555555557</c:v>
                </c:pt>
                <c:pt idx="22">
                  <c:v>100</c:v>
                </c:pt>
                <c:pt idx="23">
                  <c:v>101.55</c:v>
                </c:pt>
                <c:pt idx="24">
                  <c:v>102.61666666666666</c:v>
                </c:pt>
                <c:pt idx="25">
                  <c:v>125</c:v>
                </c:pt>
                <c:pt idx="26">
                  <c:v>128.27083333333334</c:v>
                </c:pt>
                <c:pt idx="27">
                  <c:v>128.27083333333334</c:v>
                </c:pt>
                <c:pt idx="28">
                  <c:v>128.27083333333334</c:v>
                </c:pt>
                <c:pt idx="29">
                  <c:v>141.66666666666666</c:v>
                </c:pt>
                <c:pt idx="30">
                  <c:v>166.66666666666666</c:v>
                </c:pt>
                <c:pt idx="31">
                  <c:v>171.02777777777777</c:v>
                </c:pt>
                <c:pt idx="32">
                  <c:v>176.58333333333334</c:v>
                </c:pt>
                <c:pt idx="33">
                  <c:v>200</c:v>
                </c:pt>
                <c:pt idx="34">
                  <c:v>203.16666666666666</c:v>
                </c:pt>
                <c:pt idx="35">
                  <c:v>205.23333333333332</c:v>
                </c:pt>
                <c:pt idx="36">
                  <c:v>205.23333333333332</c:v>
                </c:pt>
                <c:pt idx="37">
                  <c:v>205.23333333333332</c:v>
                </c:pt>
                <c:pt idx="38">
                  <c:v>205.23333333333332</c:v>
                </c:pt>
                <c:pt idx="39">
                  <c:v>205.23333333333332</c:v>
                </c:pt>
                <c:pt idx="40">
                  <c:v>205.23333333333332</c:v>
                </c:pt>
                <c:pt idx="41">
                  <c:v>205.23333333333332</c:v>
                </c:pt>
                <c:pt idx="42">
                  <c:v>205.23333333333332</c:v>
                </c:pt>
                <c:pt idx="43">
                  <c:v>205.23333333333332</c:v>
                </c:pt>
                <c:pt idx="44">
                  <c:v>206.85</c:v>
                </c:pt>
                <c:pt idx="45">
                  <c:v>208.33333333333334</c:v>
                </c:pt>
                <c:pt idx="46">
                  <c:v>212.3</c:v>
                </c:pt>
                <c:pt idx="47">
                  <c:v>221.41666666666666</c:v>
                </c:pt>
                <c:pt idx="48">
                  <c:v>222.22222222222223</c:v>
                </c:pt>
                <c:pt idx="49">
                  <c:v>229.16666666666666</c:v>
                </c:pt>
                <c:pt idx="50">
                  <c:v>229.16666666666666</c:v>
                </c:pt>
                <c:pt idx="51">
                  <c:v>243.58333333333334</c:v>
                </c:pt>
                <c:pt idx="52">
                  <c:v>250</c:v>
                </c:pt>
                <c:pt idx="53">
                  <c:v>250</c:v>
                </c:pt>
                <c:pt idx="54">
                  <c:v>250</c:v>
                </c:pt>
                <c:pt idx="55">
                  <c:v>250</c:v>
                </c:pt>
                <c:pt idx="56">
                  <c:v>250</c:v>
                </c:pt>
                <c:pt idx="57">
                  <c:v>253.95</c:v>
                </c:pt>
                <c:pt idx="58">
                  <c:v>255.20833333333334</c:v>
                </c:pt>
                <c:pt idx="59">
                  <c:v>255.5</c:v>
                </c:pt>
                <c:pt idx="60">
                  <c:v>256.54166666666669</c:v>
                </c:pt>
                <c:pt idx="61">
                  <c:v>256.54166666666669</c:v>
                </c:pt>
                <c:pt idx="62">
                  <c:v>256.54166666666669</c:v>
                </c:pt>
                <c:pt idx="63">
                  <c:v>258.33333333333331</c:v>
                </c:pt>
                <c:pt idx="64">
                  <c:v>262.95833333333331</c:v>
                </c:pt>
                <c:pt idx="65">
                  <c:v>264.88095238095241</c:v>
                </c:pt>
                <c:pt idx="66">
                  <c:v>265.3125</c:v>
                </c:pt>
                <c:pt idx="67">
                  <c:v>270.83333333333331</c:v>
                </c:pt>
                <c:pt idx="68">
                  <c:v>270.83333333333331</c:v>
                </c:pt>
                <c:pt idx="69">
                  <c:v>270.83333333333331</c:v>
                </c:pt>
                <c:pt idx="70">
                  <c:v>270.83333333333331</c:v>
                </c:pt>
                <c:pt idx="71">
                  <c:v>275.36666666666667</c:v>
                </c:pt>
                <c:pt idx="72">
                  <c:v>277.33333333333331</c:v>
                </c:pt>
                <c:pt idx="73">
                  <c:v>277.5</c:v>
                </c:pt>
                <c:pt idx="74">
                  <c:v>277.91666666666669</c:v>
                </c:pt>
                <c:pt idx="75">
                  <c:v>281.25</c:v>
                </c:pt>
                <c:pt idx="76">
                  <c:v>285.71428571428572</c:v>
                </c:pt>
                <c:pt idx="77">
                  <c:v>292.90476190476193</c:v>
                </c:pt>
                <c:pt idx="78">
                  <c:v>305.55555555555554</c:v>
                </c:pt>
                <c:pt idx="79">
                  <c:v>312.5</c:v>
                </c:pt>
                <c:pt idx="80">
                  <c:v>319.44444444444446</c:v>
                </c:pt>
                <c:pt idx="81">
                  <c:v>319.44444444444446</c:v>
                </c:pt>
                <c:pt idx="82">
                  <c:v>333.33333333333331</c:v>
                </c:pt>
                <c:pt idx="83">
                  <c:v>333.33333333333331</c:v>
                </c:pt>
                <c:pt idx="84">
                  <c:v>333.33333333333331</c:v>
                </c:pt>
                <c:pt idx="85">
                  <c:v>333.33333333333331</c:v>
                </c:pt>
                <c:pt idx="86">
                  <c:v>336.66666666666669</c:v>
                </c:pt>
                <c:pt idx="87">
                  <c:v>338.33333333333331</c:v>
                </c:pt>
                <c:pt idx="88">
                  <c:v>338.88888888888891</c:v>
                </c:pt>
                <c:pt idx="89">
                  <c:v>347.22222222222223</c:v>
                </c:pt>
                <c:pt idx="90">
                  <c:v>350</c:v>
                </c:pt>
                <c:pt idx="91">
                  <c:v>353</c:v>
                </c:pt>
                <c:pt idx="92">
                  <c:v>357.14285714285717</c:v>
                </c:pt>
                <c:pt idx="93">
                  <c:v>361.11111111111109</c:v>
                </c:pt>
                <c:pt idx="94">
                  <c:v>362.75</c:v>
                </c:pt>
                <c:pt idx="95">
                  <c:v>364.58333333333331</c:v>
                </c:pt>
                <c:pt idx="96">
                  <c:v>364.91666666666669</c:v>
                </c:pt>
                <c:pt idx="97">
                  <c:v>369.04761904761904</c:v>
                </c:pt>
                <c:pt idx="98">
                  <c:v>371.22222222222223</c:v>
                </c:pt>
                <c:pt idx="99">
                  <c:v>381.94444444444446</c:v>
                </c:pt>
                <c:pt idx="100">
                  <c:v>388.88888888888891</c:v>
                </c:pt>
                <c:pt idx="101">
                  <c:v>392.85714285714283</c:v>
                </c:pt>
                <c:pt idx="102">
                  <c:v>400</c:v>
                </c:pt>
                <c:pt idx="103">
                  <c:v>416.66666666666669</c:v>
                </c:pt>
                <c:pt idx="104">
                  <c:v>420.83333333333331</c:v>
                </c:pt>
                <c:pt idx="105">
                  <c:v>433.33333333333331</c:v>
                </c:pt>
                <c:pt idx="106">
                  <c:v>433.33333333333331</c:v>
                </c:pt>
                <c:pt idx="107">
                  <c:v>433.36666666666667</c:v>
                </c:pt>
                <c:pt idx="108">
                  <c:v>440</c:v>
                </c:pt>
                <c:pt idx="109">
                  <c:v>441.06666666666666</c:v>
                </c:pt>
                <c:pt idx="110">
                  <c:v>458.33333333333331</c:v>
                </c:pt>
                <c:pt idx="111">
                  <c:v>466.66666666666669</c:v>
                </c:pt>
                <c:pt idx="112">
                  <c:v>467.63888888888891</c:v>
                </c:pt>
                <c:pt idx="113">
                  <c:v>478.4</c:v>
                </c:pt>
              </c:numCache>
            </c:numRef>
          </c:val>
        </c:ser>
        <c:dLbls>
          <c:showLegendKey val="0"/>
          <c:showVal val="0"/>
          <c:showCatName val="0"/>
          <c:showSerName val="0"/>
          <c:showPercent val="0"/>
          <c:showBubbleSize val="0"/>
        </c:dLbls>
        <c:gapWidth val="50"/>
        <c:axId val="265053312"/>
        <c:axId val="265054848"/>
      </c:barChart>
      <c:catAx>
        <c:axId val="265053312"/>
        <c:scaling>
          <c:orientation val="minMax"/>
        </c:scaling>
        <c:delete val="1"/>
        <c:axPos val="b"/>
        <c:majorTickMark val="out"/>
        <c:minorTickMark val="none"/>
        <c:tickLblPos val="nextTo"/>
        <c:crossAx val="265054848"/>
        <c:crosses val="autoZero"/>
        <c:auto val="1"/>
        <c:lblAlgn val="ctr"/>
        <c:lblOffset val="100"/>
        <c:noMultiLvlLbl val="0"/>
      </c:catAx>
      <c:valAx>
        <c:axId val="265054848"/>
        <c:scaling>
          <c:orientation val="minMax"/>
        </c:scaling>
        <c:delete val="0"/>
        <c:axPos val="l"/>
        <c:majorGridlines>
          <c:spPr>
            <a:ln>
              <a:solidFill>
                <a:schemeClr val="bg2">
                  <a:lumMod val="20000"/>
                  <a:lumOff val="80000"/>
                </a:schemeClr>
              </a:solidFill>
            </a:ln>
          </c:spPr>
        </c:majorGridlines>
        <c:numFmt formatCode="&quot;£&quot;#,##0" sourceLinked="1"/>
        <c:majorTickMark val="out"/>
        <c:minorTickMark val="none"/>
        <c:tickLblPos val="nextTo"/>
        <c:spPr>
          <a:ln w="19050"/>
        </c:spPr>
        <c:txPr>
          <a:bodyPr/>
          <a:lstStyle/>
          <a:p>
            <a:pPr>
              <a:defRPr sz="800" b="1"/>
            </a:pPr>
            <a:endParaRPr lang="en-US"/>
          </a:p>
        </c:txPr>
        <c:crossAx val="265053312"/>
        <c:crosses val="autoZero"/>
        <c:crossBetween val="between"/>
      </c:valAx>
    </c:plotArea>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[2016.01.08 NED data and dashboards (for circulation) v2.xlsx]Chair tables!PivotTable4</c:name>
    <c:fmtId val="11"/>
  </c:pivotSource>
  <c:chart>
    <c:title>
      <c:tx>
        <c:rich>
          <a:bodyPr/>
          <a:lstStyle/>
          <a:p>
            <a:pPr algn="l">
              <a:defRPr/>
            </a:pPr>
            <a:r>
              <a:rPr lang="en-GB" sz="1200"/>
              <a:t>Contracted</a:t>
            </a:r>
            <a:r>
              <a:rPr lang="en-GB" sz="1200" baseline="0"/>
              <a:t> days per month</a:t>
            </a:r>
            <a:endParaRPr lang="en-GB" sz="1200"/>
          </a:p>
        </c:rich>
      </c:tx>
      <c:layout>
        <c:manualLayout>
          <c:xMode val="edge"/>
          <c:yMode val="edge"/>
          <c:x val="3.1333333333333331E-2"/>
          <c:y val="2.7777777777777776E-2"/>
        </c:manualLayout>
      </c:layout>
      <c:overlay val="0"/>
    </c:title>
    <c:autoTitleDeleted val="0"/>
    <c:pivotFmts>
      <c:pivotFmt>
        <c:idx val="0"/>
        <c:marker>
          <c:symbol val="none"/>
        </c:marker>
      </c:pivotFmt>
      <c:pivotFmt>
        <c:idx val="1"/>
        <c:marker>
          <c:symbol val="none"/>
        </c:marker>
      </c:pivotFmt>
      <c:pivotFmt>
        <c:idx val="2"/>
        <c:spPr>
          <a:solidFill>
            <a:srgbClr val="F79131"/>
          </a:solidFill>
        </c:spPr>
        <c:marker>
          <c:symbol val="none"/>
        </c:marker>
      </c:pivotFmt>
    </c:pivotFmts>
    <c:plotArea>
      <c:layout>
        <c:manualLayout>
          <c:layoutTarget val="inner"/>
          <c:xMode val="edge"/>
          <c:yMode val="edge"/>
          <c:x val="7.0204444444444458E-2"/>
          <c:y val="0.24300925925925926"/>
          <c:w val="0.89628600000000003"/>
          <c:h val="0.71679060950714502"/>
        </c:manualLayout>
      </c:layout>
      <c:barChart>
        <c:barDir val="col"/>
        <c:grouping val="clustered"/>
        <c:varyColors val="0"/>
        <c:ser>
          <c:idx val="0"/>
          <c:order val="0"/>
          <c:tx>
            <c:strRef>
              <c:f>'Chair tables'!$X$5</c:f>
              <c:strCache>
                <c:ptCount val="1"/>
                <c:pt idx="0">
                  <c:v>Total</c:v>
                </c:pt>
              </c:strCache>
            </c:strRef>
          </c:tx>
          <c:spPr>
            <a:solidFill>
              <a:srgbClr val="F79131"/>
            </a:solidFill>
          </c:spPr>
          <c:invertIfNegative val="0"/>
          <c:dLbls>
            <c:delete val="1"/>
          </c:dLbls>
          <c:cat>
            <c:strRef>
              <c:f>'Chair tables'!$W$6:$W$119</c:f>
              <c:strCache>
                <c:ptCount val="114"/>
                <c:pt idx="0">
                  <c:v>NORTH EAST LONDON NHS FOUNDATION TRUST</c:v>
                </c:pt>
                <c:pt idx="1">
                  <c:v>ROYAL UNITED HOSPITAL BATH NHS FOUNDATION TRUST</c:v>
                </c:pt>
                <c:pt idx="2">
                  <c:v>THE ROYAL WOLVERHAMPTON NHS TRUST</c:v>
                </c:pt>
                <c:pt idx="3">
                  <c:v>ISLE OF WIGHT NHS TRUST</c:v>
                </c:pt>
                <c:pt idx="4">
                  <c:v>ASHFORD AND ST. PETER'S HOSPITALS NHS FOUNDATION TRUST</c:v>
                </c:pt>
                <c:pt idx="5">
                  <c:v>BARNET, ENFIELD AND HARINGEY MENTAL HEALTH NHS TRUST</c:v>
                </c:pt>
                <c:pt idx="6">
                  <c:v>DERBYSHIRE HEALTHCARE NHS FOUNDATION TRUST</c:v>
                </c:pt>
                <c:pt idx="7">
                  <c:v>FRIMLEY HEALTH NHS FOUNDATION TRUST</c:v>
                </c:pt>
                <c:pt idx="8">
                  <c:v>NORTHUMBRIA HEALTHCARE NHS FOUNDATION TRUST</c:v>
                </c:pt>
                <c:pt idx="9">
                  <c:v>TAVISTOCK AND PORTMAN NHS FOUNDATION TRUST</c:v>
                </c:pt>
                <c:pt idx="10">
                  <c:v>OXFORD HEALTH NHS FOUNDATION TRUST</c:v>
                </c:pt>
                <c:pt idx="11">
                  <c:v>POOLE HOSPITAL NHS FOUNDATION TRUST</c:v>
                </c:pt>
                <c:pt idx="12">
                  <c:v>SURREY AND SUSSEX HEALTHCARE NHS TRUST</c:v>
                </c:pt>
                <c:pt idx="13">
                  <c:v>MANCHESTER MENTAL HEALTH AND SOCIAL CARE TRUST</c:v>
                </c:pt>
                <c:pt idx="14">
                  <c:v>MERSEY CARE NHS TRUST</c:v>
                </c:pt>
                <c:pt idx="15">
                  <c:v>HERTFORDSHIRE COMMUNITY NHS TRUST</c:v>
                </c:pt>
                <c:pt idx="16">
                  <c:v>NORTHAMPTON GENERAL HOSPITAL NHS TRUST</c:v>
                </c:pt>
                <c:pt idx="17">
                  <c:v>BIRMINGHAM AND SOLIHULL MENTAL HEALTH NHS FOUNDATION TRUST</c:v>
                </c:pt>
                <c:pt idx="18">
                  <c:v>LEEDS TEACHING HOSPITALS NHS TRUST</c:v>
                </c:pt>
                <c:pt idx="19">
                  <c:v>CHESHIRE AND WIRRAL PARTNERSHIP NHS FOUNDATION TRUST</c:v>
                </c:pt>
                <c:pt idx="20">
                  <c:v>TAMESIDE HOSPITAL NHS FOUNDATION TRUST</c:v>
                </c:pt>
                <c:pt idx="21">
                  <c:v>HERTFORDSHIRE PARTNERSHIP UNIVERSITY NHS FOUNDATION TRUST</c:v>
                </c:pt>
                <c:pt idx="22">
                  <c:v>LUTON AND DUNSTABLE UNIVERSITY HOSPITAL NHS FOUNDATION TRUST</c:v>
                </c:pt>
                <c:pt idx="23">
                  <c:v>SOUTH TEES HOSPITALS NHS FOUNDATION TRUST</c:v>
                </c:pt>
                <c:pt idx="24">
                  <c:v>THE ROYAL BOURNEMOUTH AND CHRISTCHURCH HOSPITALS NHS FOUNDATION TRUST</c:v>
                </c:pt>
                <c:pt idx="25">
                  <c:v>SHEFFIELD HEALTH AND SOCIAL CARE NHS FOUNDATION TRUST</c:v>
                </c:pt>
                <c:pt idx="26">
                  <c:v>YORKSHIRE AMBULANCE SERVICE NHS TRUST</c:v>
                </c:pt>
                <c:pt idx="27">
                  <c:v>THE ROBERT JONES AND AGNES HUNT ORTHOPAEDIC HOSPITAL NHS FOUNDATION TRUST</c:v>
                </c:pt>
                <c:pt idx="28">
                  <c:v>NORFOLK AND NORWICH UNIVERSITY HOSPITALS NHS FOUNDATION TRUST</c:v>
                </c:pt>
                <c:pt idx="29">
                  <c:v>NORTHERN DEVON HEALTHCARE NHS TRUST</c:v>
                </c:pt>
                <c:pt idx="30">
                  <c:v>QUEEN VICTORIA HOSPITAL NHS FOUNDATION TRUST</c:v>
                </c:pt>
                <c:pt idx="31">
                  <c:v>CHESTERFIELD ROYAL HOSPITAL NHS FOUNDATION TRUST</c:v>
                </c:pt>
                <c:pt idx="32">
                  <c:v>IPSWICH HOSPITAL NHS TRUST</c:v>
                </c:pt>
                <c:pt idx="33">
                  <c:v>ST HELENS AND KNOWSLEY HOSPITALS NHS TRUST</c:v>
                </c:pt>
                <c:pt idx="34">
                  <c:v>OXFORD UNIVERSITY HOSPITALS NHS FOUNDATION TRUST</c:v>
                </c:pt>
                <c:pt idx="35">
                  <c:v>THE ROTHERHAM NHS FOUNDATION TRUST</c:v>
                </c:pt>
                <c:pt idx="36">
                  <c:v>SURREY AND BORDERS PARTNERSHIP NHS FOUNDATION TRUST</c:v>
                </c:pt>
                <c:pt idx="37">
                  <c:v>THE ROYAL ORTHOPAEDIC HOSPITAL NHS FOUNDATION TRUST</c:v>
                </c:pt>
                <c:pt idx="38">
                  <c:v>HOMERTON UNIVERSITY HOSPITAL NHS FOUNDATION TRUST</c:v>
                </c:pt>
                <c:pt idx="39">
                  <c:v>GREAT ORMOND STREET HOSPITAL FOR CHILDREN NHS FOUNDATION TRUST</c:v>
                </c:pt>
                <c:pt idx="40">
                  <c:v>DERBYSHIRE COMMUNITY HEALTH SERVICES NHS FOUNDATION TRUST</c:v>
                </c:pt>
                <c:pt idx="41">
                  <c:v>SHEFFIELD CHILDREN'S NHS FOUNDATION TRUST</c:v>
                </c:pt>
                <c:pt idx="42">
                  <c:v>BRADFORD DISTRICT CARE NHS FOUNDATION TRUST</c:v>
                </c:pt>
                <c:pt idx="43">
                  <c:v>ALDER HEY CHILDREN'S NHS FOUNDATION TRUST</c:v>
                </c:pt>
                <c:pt idx="44">
                  <c:v>LEEDS COMMUNITY HEALTHCARE NHS TRUST</c:v>
                </c:pt>
                <c:pt idx="45">
                  <c:v>SOUTH WARWICKSHIRE NHS FOUNDATION TRUST</c:v>
                </c:pt>
                <c:pt idx="46">
                  <c:v>ANONYMOUS</c:v>
                </c:pt>
                <c:pt idx="47">
                  <c:v>DEVON PARTNERSHIP NHS TRUST</c:v>
                </c:pt>
                <c:pt idx="48">
                  <c:v>SALISBURY NHS FOUNDATION TRUST</c:v>
                </c:pt>
                <c:pt idx="49">
                  <c:v>EAST LANCASHIRE HOSPITALS NHS TRUST</c:v>
                </c:pt>
                <c:pt idx="50">
                  <c:v>CENTRAL LONDON COMMUNITY HEALTHCARE NHS TRUST</c:v>
                </c:pt>
                <c:pt idx="51">
                  <c:v>KETTERING GENERAL HOSPITAL NHS FOUNDATION TRUST</c:v>
                </c:pt>
                <c:pt idx="52">
                  <c:v>NOTTINGHAMSHIRE HEALTHCARE NHS FOUNDATION TRUST</c:v>
                </c:pt>
                <c:pt idx="53">
                  <c:v>THE DUDLEY GROUP NHS FOUNDATION TRUST</c:v>
                </c:pt>
                <c:pt idx="54">
                  <c:v>SALFORD ROYAL NHS FOUNDATION TRUST</c:v>
                </c:pt>
                <c:pt idx="55">
                  <c:v>NORFOLK AND SUFFOLK NHS FOUNDATION TRUST</c:v>
                </c:pt>
                <c:pt idx="56">
                  <c:v>SOUTH CENTRAL AMBULANCE SERVICE NHS FOUNDATION TRUST</c:v>
                </c:pt>
                <c:pt idx="57">
                  <c:v>BERKSHIRE HEALTHCARE NHS FOUNDATION TRUST</c:v>
                </c:pt>
                <c:pt idx="58">
                  <c:v>SOUTHERN HEALTH NHS FOUNDATION TRUST</c:v>
                </c:pt>
                <c:pt idx="59">
                  <c:v>LINCOLNSHIRE COMMUNITY HEALTH SERVICES NHS TRUST</c:v>
                </c:pt>
                <c:pt idx="60">
                  <c:v>BLACK COUNTRY PARTNERSHIP NHS FOUNDATION TRUST</c:v>
                </c:pt>
                <c:pt idx="61">
                  <c:v>MEDWAY NHS FOUNDATION TRUST</c:v>
                </c:pt>
                <c:pt idx="62">
                  <c:v>EAST MIDLANDS AMBULANCE SERVICE NHS TRUST</c:v>
                </c:pt>
                <c:pt idx="63">
                  <c:v>NORFOLK COMMUNITY HEALTH AND CARE NHS TRUST</c:v>
                </c:pt>
                <c:pt idx="64">
                  <c:v>NOTTINGHAM UNIVERSITY HOSPITALS NHS TRUST</c:v>
                </c:pt>
                <c:pt idx="65">
                  <c:v>MID YORKSHIRE HOSPITALS NHS TRUST</c:v>
                </c:pt>
                <c:pt idx="66">
                  <c:v>PETERBOROUGH AND STAMFORD HOSPITALS NHS FOUNDATION TRUST</c:v>
                </c:pt>
                <c:pt idx="67">
                  <c:v>NORTH STAFFORDSHIRE COMBINED HEALTHCARE NHS TRUST</c:v>
                </c:pt>
                <c:pt idx="68">
                  <c:v>BLACKPOOL TEACHING HOSPITALS NHS FOUNDATION TRUST</c:v>
                </c:pt>
                <c:pt idx="69">
                  <c:v>NORTHERN LINCOLNSHIRE AND GOOLE NHS FOUNDATION TRUST</c:v>
                </c:pt>
                <c:pt idx="70">
                  <c:v>BOLTON NHS FOUNDATION TRUST</c:v>
                </c:pt>
                <c:pt idx="71">
                  <c:v>PAPWORTH HOSPITAL NHS FOUNDATION TRUST</c:v>
                </c:pt>
                <c:pt idx="72">
                  <c:v>GLOUCESTERSHIRE HOSPITALS NHS FOUNDATION TRUST</c:v>
                </c:pt>
                <c:pt idx="73">
                  <c:v>ROYAL SURREY COUNTY HOSPITAL NHS FOUNDATION TRUST</c:v>
                </c:pt>
                <c:pt idx="74">
                  <c:v>HARROGATE AND DISTRICT NHS FOUNDATION TRUST</c:v>
                </c:pt>
                <c:pt idx="75">
                  <c:v>DORSET HEALTHCARE UNIVERSITY NHS FOUNDATION TRUST</c:v>
                </c:pt>
                <c:pt idx="76">
                  <c:v>THE WALTON CENTRE NHS FOUNDATION TRUST</c:v>
                </c:pt>
                <c:pt idx="77">
                  <c:v>CALDERDALE AND HUDDERSFIELD NHS FOUNDATION TRUST</c:v>
                </c:pt>
                <c:pt idx="78">
                  <c:v>UNIVERSITY HOSPITALS OF LEICESTER NHS TRUST</c:v>
                </c:pt>
                <c:pt idx="79">
                  <c:v>NORTH EAST AMBULANCE SERVICE NHS FOUNDATION TRUST</c:v>
                </c:pt>
                <c:pt idx="80">
                  <c:v>UNIVERSITY HOSPITALS OF MORECAMBE BAY NHS FOUNDATION TRUST</c:v>
                </c:pt>
                <c:pt idx="81">
                  <c:v>THE QUEEN ELIZABETH HOSPITAL, KING'S LYNN, NHS FOUNDATION TRUST</c:v>
                </c:pt>
                <c:pt idx="82">
                  <c:v>WIRRAL UNIVERSITY TEACHING HOSPITAL NHS FOUNDATION TRUST</c:v>
                </c:pt>
                <c:pt idx="83">
                  <c:v>CUMBRIA PARTNERSHIP NHS FOUNDATION TRUST</c:v>
                </c:pt>
                <c:pt idx="84">
                  <c:v>LEEDS AND YORK PARTNERSHIP NHS FOUNDATION TRUST</c:v>
                </c:pt>
                <c:pt idx="85">
                  <c:v>STAFFORDSHIRE AND STOKE ON TRENT PARTNERSHIP NHS TRUST</c:v>
                </c:pt>
                <c:pt idx="86">
                  <c:v>BRIDGEWATER COMMUNITY HEALTHCARE NHS FOUNDATION TRUST</c:v>
                </c:pt>
                <c:pt idx="87">
                  <c:v>NORTH ESSEX PARTNERSHIP UNIVERSITY NHS FOUNDATION TRUST</c:v>
                </c:pt>
                <c:pt idx="88">
                  <c:v>5 BOROUGHS PARTNERSHIP NHS FOUNDATION TRUST</c:v>
                </c:pt>
                <c:pt idx="89">
                  <c:v>BARNSLEY HOSPITAL NHS FOUNDATION TRUST</c:v>
                </c:pt>
                <c:pt idx="90">
                  <c:v>LEICESTERSHIRE PARTNERSHIP NHS TRUST</c:v>
                </c:pt>
                <c:pt idx="91">
                  <c:v>COVENTRY AND WARWICKSHIRE PARTNERSHIP NHS TRUST</c:v>
                </c:pt>
                <c:pt idx="92">
                  <c:v>JAMES PAGET UNIVERSITY HOSPITALS NHS FOUNDATION TRUST</c:v>
                </c:pt>
                <c:pt idx="93">
                  <c:v>THE CLATTERBRIDGE CANCER CENTRE NHS FOUNDATION TRUST</c:v>
                </c:pt>
                <c:pt idx="94">
                  <c:v>KING'S COLLEGE HOSPITAL NHS FOUNDATION TRUST</c:v>
                </c:pt>
                <c:pt idx="95">
                  <c:v>BURTON HOSPITALS NHS FOUNDATION TRUST</c:v>
                </c:pt>
                <c:pt idx="96">
                  <c:v>GUY'S AND ST THOMAS' NHS FOUNDATION TRUST</c:v>
                </c:pt>
                <c:pt idx="97">
                  <c:v>SOMERSET PARTNERSHIP NHS FOUNDATION TRUST</c:v>
                </c:pt>
                <c:pt idx="98">
                  <c:v>YORK TEACHING HOSPITAL NHS FOUNDATION TRUST</c:v>
                </c:pt>
                <c:pt idx="99">
                  <c:v>UNIVERSITY HOSPITALS BRISTOL NHS FOUNDATION TRUST</c:v>
                </c:pt>
                <c:pt idx="100">
                  <c:v>SHEFFIELD TEACHING HOSPITALS NHS FOUNDATION TRUST</c:v>
                </c:pt>
                <c:pt idx="101">
                  <c:v>HUMBER NHS FOUNDATION TRUST</c:v>
                </c:pt>
                <c:pt idx="102">
                  <c:v>LANCASHIRE TEACHING HOSPITALS NHS FOUNDATION TRUST</c:v>
                </c:pt>
                <c:pt idx="103">
                  <c:v>NORTHUMBERLAND, TYNE AND WEAR NHS FOUNDATION TRUST</c:v>
                </c:pt>
                <c:pt idx="104">
                  <c:v>LINCOLNSHIRE PARTNERSHIP NHS FOUNDATION TRUST</c:v>
                </c:pt>
                <c:pt idx="105">
                  <c:v>NORTH TEES AND HARTLEPOOL NHS FOUNDATION TRUST</c:v>
                </c:pt>
                <c:pt idx="106">
                  <c:v>PLYMOUTH HOSPITALS NHS TRUST</c:v>
                </c:pt>
                <c:pt idx="107">
                  <c:v>PENNINE ACUTE HOSPITALS NHS TRUST</c:v>
                </c:pt>
                <c:pt idx="108">
                  <c:v>NORTHAMPTONSHIRE HEALTHCARE NHS FOUNDATION TRUST</c:v>
                </c:pt>
                <c:pt idx="109">
                  <c:v>ROTHERHAM DONCASTER AND SOUTH HUMBER NHS FOUNDATION TRUST</c:v>
                </c:pt>
                <c:pt idx="110">
                  <c:v>SOUTH ESSEX PARTNERSHIP UNIVERSITY NHS FOUNDATION TRUST</c:v>
                </c:pt>
                <c:pt idx="111">
                  <c:v>OXLEAS NHS FOUNDATION TRUST</c:v>
                </c:pt>
                <c:pt idx="112">
                  <c:v>NORTH WEST AMBULANCE SERVICE NHS TRUST</c:v>
                </c:pt>
                <c:pt idx="113">
                  <c:v>KENT AND MEDWAY NHS AND SOCIAL CARE PARTNERSHIP TRUST</c:v>
                </c:pt>
              </c:strCache>
            </c:strRef>
          </c:cat>
          <c:val>
            <c:numRef>
              <c:f>'Chair tables'!$X$6:$X$119</c:f>
              <c:numCache>
                <c:formatCode>General</c:formatCode>
                <c:ptCount val="114"/>
                <c:pt idx="13">
                  <c:v>2</c:v>
                </c:pt>
                <c:pt idx="14">
                  <c:v>2.5</c:v>
                </c:pt>
                <c:pt idx="15">
                  <c:v>2.5</c:v>
                </c:pt>
                <c:pt idx="16">
                  <c:v>3</c:v>
                </c:pt>
                <c:pt idx="17">
                  <c:v>3</c:v>
                </c:pt>
                <c:pt idx="18">
                  <c:v>3</c:v>
                </c:pt>
                <c:pt idx="19">
                  <c:v>3.5</c:v>
                </c:pt>
                <c:pt idx="20">
                  <c:v>3.5</c:v>
                </c:pt>
                <c:pt idx="21">
                  <c:v>4</c:v>
                </c:pt>
                <c:pt idx="22">
                  <c:v>4</c:v>
                </c:pt>
                <c:pt idx="23">
                  <c:v>4</c:v>
                </c:pt>
                <c:pt idx="24">
                  <c:v>4</c:v>
                </c:pt>
                <c:pt idx="25">
                  <c:v>4</c:v>
                </c:pt>
                <c:pt idx="26">
                  <c:v>5</c:v>
                </c:pt>
                <c:pt idx="27">
                  <c:v>5</c:v>
                </c:pt>
                <c:pt idx="28">
                  <c:v>7.5</c:v>
                </c:pt>
                <c:pt idx="29">
                  <c:v>8</c:v>
                </c:pt>
                <c:pt idx="30">
                  <c:v>8</c:v>
                </c:pt>
                <c:pt idx="31">
                  <c:v>8</c:v>
                </c:pt>
                <c:pt idx="32">
                  <c:v>8</c:v>
                </c:pt>
                <c:pt idx="33">
                  <c:v>8</c:v>
                </c:pt>
                <c:pt idx="34">
                  <c:v>8</c:v>
                </c:pt>
                <c:pt idx="35">
                  <c:v>8</c:v>
                </c:pt>
                <c:pt idx="36">
                  <c:v>8</c:v>
                </c:pt>
                <c:pt idx="37">
                  <c:v>8.5</c:v>
                </c:pt>
                <c:pt idx="38">
                  <c:v>9</c:v>
                </c:pt>
                <c:pt idx="39">
                  <c:v>9</c:v>
                </c:pt>
                <c:pt idx="40">
                  <c:v>9</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11</c:v>
                </c:pt>
                <c:pt idx="55">
                  <c:v>12</c:v>
                </c:pt>
                <c:pt idx="56">
                  <c:v>12</c:v>
                </c:pt>
                <c:pt idx="57">
                  <c:v>12</c:v>
                </c:pt>
                <c:pt idx="58">
                  <c:v>12</c:v>
                </c:pt>
                <c:pt idx="59">
                  <c:v>12</c:v>
                </c:pt>
                <c:pt idx="60">
                  <c:v>12</c:v>
                </c:pt>
                <c:pt idx="61">
                  <c:v>12</c:v>
                </c:pt>
                <c:pt idx="62">
                  <c:v>12</c:v>
                </c:pt>
                <c:pt idx="63">
                  <c:v>12</c:v>
                </c:pt>
                <c:pt idx="64">
                  <c:v>12</c:v>
                </c:pt>
                <c:pt idx="65">
                  <c:v>12</c:v>
                </c:pt>
                <c:pt idx="66">
                  <c:v>12</c:v>
                </c:pt>
                <c:pt idx="67">
                  <c:v>12</c:v>
                </c:pt>
                <c:pt idx="68">
                  <c:v>12</c:v>
                </c:pt>
                <c:pt idx="69">
                  <c:v>12</c:v>
                </c:pt>
                <c:pt idx="70">
                  <c:v>12</c:v>
                </c:pt>
                <c:pt idx="71">
                  <c:v>12</c:v>
                </c:pt>
                <c:pt idx="72">
                  <c:v>12</c:v>
                </c:pt>
                <c:pt idx="73">
                  <c:v>12</c:v>
                </c:pt>
                <c:pt idx="74">
                  <c:v>12</c:v>
                </c:pt>
                <c:pt idx="75">
                  <c:v>12</c:v>
                </c:pt>
                <c:pt idx="76">
                  <c:v>12</c:v>
                </c:pt>
                <c:pt idx="77">
                  <c:v>12</c:v>
                </c:pt>
                <c:pt idx="78">
                  <c:v>12</c:v>
                </c:pt>
                <c:pt idx="79">
                  <c:v>12</c:v>
                </c:pt>
                <c:pt idx="80">
                  <c:v>12</c:v>
                </c:pt>
                <c:pt idx="81">
                  <c:v>12</c:v>
                </c:pt>
                <c:pt idx="82">
                  <c:v>12</c:v>
                </c:pt>
                <c:pt idx="83">
                  <c:v>12</c:v>
                </c:pt>
                <c:pt idx="84">
                  <c:v>12</c:v>
                </c:pt>
                <c:pt idx="85">
                  <c:v>12</c:v>
                </c:pt>
                <c:pt idx="86">
                  <c:v>12</c:v>
                </c:pt>
                <c:pt idx="87">
                  <c:v>12</c:v>
                </c:pt>
                <c:pt idx="88">
                  <c:v>12</c:v>
                </c:pt>
                <c:pt idx="89">
                  <c:v>12</c:v>
                </c:pt>
                <c:pt idx="90">
                  <c:v>12</c:v>
                </c:pt>
                <c:pt idx="91">
                  <c:v>12</c:v>
                </c:pt>
                <c:pt idx="92">
                  <c:v>12</c:v>
                </c:pt>
                <c:pt idx="93">
                  <c:v>12</c:v>
                </c:pt>
                <c:pt idx="94">
                  <c:v>12</c:v>
                </c:pt>
                <c:pt idx="95">
                  <c:v>13</c:v>
                </c:pt>
                <c:pt idx="96">
                  <c:v>13</c:v>
                </c:pt>
                <c:pt idx="97">
                  <c:v>13</c:v>
                </c:pt>
                <c:pt idx="98">
                  <c:v>13</c:v>
                </c:pt>
                <c:pt idx="99">
                  <c:v>13</c:v>
                </c:pt>
                <c:pt idx="100">
                  <c:v>13</c:v>
                </c:pt>
                <c:pt idx="101">
                  <c:v>14</c:v>
                </c:pt>
                <c:pt idx="102">
                  <c:v>14</c:v>
                </c:pt>
                <c:pt idx="103">
                  <c:v>14</c:v>
                </c:pt>
                <c:pt idx="104">
                  <c:v>14</c:v>
                </c:pt>
                <c:pt idx="105">
                  <c:v>15</c:v>
                </c:pt>
                <c:pt idx="106">
                  <c:v>15</c:v>
                </c:pt>
                <c:pt idx="107">
                  <c:v>15</c:v>
                </c:pt>
                <c:pt idx="108">
                  <c:v>15.2</c:v>
                </c:pt>
                <c:pt idx="109">
                  <c:v>16</c:v>
                </c:pt>
                <c:pt idx="110">
                  <c:v>16</c:v>
                </c:pt>
                <c:pt idx="111">
                  <c:v>17.3</c:v>
                </c:pt>
                <c:pt idx="112">
                  <c:v>20</c:v>
                </c:pt>
                <c:pt idx="113">
                  <c:v>20</c:v>
                </c:pt>
              </c:numCache>
            </c:numRef>
          </c:val>
        </c:ser>
        <c:dLbls>
          <c:dLblPos val="inEnd"/>
          <c:showLegendKey val="0"/>
          <c:showVal val="1"/>
          <c:showCatName val="0"/>
          <c:showSerName val="0"/>
          <c:showPercent val="0"/>
          <c:showBubbleSize val="0"/>
        </c:dLbls>
        <c:gapWidth val="50"/>
        <c:overlap val="-5"/>
        <c:axId val="261902720"/>
        <c:axId val="261904256"/>
      </c:barChart>
      <c:catAx>
        <c:axId val="261902720"/>
        <c:scaling>
          <c:orientation val="minMax"/>
        </c:scaling>
        <c:delete val="1"/>
        <c:axPos val="b"/>
        <c:majorTickMark val="none"/>
        <c:minorTickMark val="none"/>
        <c:tickLblPos val="nextTo"/>
        <c:crossAx val="261904256"/>
        <c:crosses val="autoZero"/>
        <c:auto val="1"/>
        <c:lblAlgn val="ctr"/>
        <c:lblOffset val="100"/>
        <c:noMultiLvlLbl val="0"/>
      </c:catAx>
      <c:valAx>
        <c:axId val="261904256"/>
        <c:scaling>
          <c:orientation val="minMax"/>
          <c:min val="0"/>
        </c:scaling>
        <c:delete val="0"/>
        <c:axPos val="l"/>
        <c:majorGridlines>
          <c:spPr>
            <a:ln>
              <a:solidFill>
                <a:srgbClr val="9DA6AB">
                  <a:lumMod val="20000"/>
                  <a:lumOff val="80000"/>
                </a:srgbClr>
              </a:solidFill>
            </a:ln>
          </c:spPr>
        </c:majorGridlines>
        <c:numFmt formatCode="General" sourceLinked="1"/>
        <c:majorTickMark val="out"/>
        <c:minorTickMark val="none"/>
        <c:tickLblPos val="nextTo"/>
        <c:spPr>
          <a:ln w="25400">
            <a:solidFill>
              <a:srgbClr val="6B7B83"/>
            </a:solidFill>
          </a:ln>
        </c:spPr>
        <c:txPr>
          <a:bodyPr/>
          <a:lstStyle/>
          <a:p>
            <a:pPr>
              <a:defRPr sz="800" b="1"/>
            </a:pPr>
            <a:endParaRPr lang="en-US"/>
          </a:p>
        </c:txPr>
        <c:crossAx val="261902720"/>
        <c:crosses val="autoZero"/>
        <c:crossBetween val="between"/>
      </c:valAx>
    </c:plotArea>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sz="1200"/>
              <a:t>Year of appointment</a:t>
            </a:r>
          </a:p>
        </c:rich>
      </c:tx>
      <c:layout>
        <c:manualLayout>
          <c:xMode val="edge"/>
          <c:yMode val="edge"/>
          <c:x val="3.1333333333333331E-2"/>
          <c:y val="2.7777777777777776E-2"/>
        </c:manualLayout>
      </c:layout>
      <c:overlay val="0"/>
    </c:title>
    <c:autoTitleDeleted val="0"/>
    <c:plotArea>
      <c:layout>
        <c:manualLayout>
          <c:layoutTarget val="inner"/>
          <c:xMode val="edge"/>
          <c:yMode val="edge"/>
          <c:x val="3.1893263342082243E-2"/>
          <c:y val="0.16430555555555557"/>
          <c:w val="0.93459711286089242"/>
          <c:h val="0.67609666666666668"/>
        </c:manualLayout>
      </c:layout>
      <c:barChart>
        <c:barDir val="col"/>
        <c:grouping val="clustered"/>
        <c:varyColors val="0"/>
        <c:ser>
          <c:idx val="0"/>
          <c:order val="0"/>
          <c:tx>
            <c:strRef>
              <c:f>'Chair tables'!$U$5</c:f>
              <c:strCache>
                <c:ptCount val="1"/>
                <c:pt idx="0">
                  <c:v>Count</c:v>
                </c:pt>
              </c:strCache>
            </c:strRef>
          </c:tx>
          <c:spPr>
            <a:solidFill>
              <a:srgbClr val="2C72B3"/>
            </a:solidFill>
          </c:spPr>
          <c:invertIfNegative val="0"/>
          <c:dLbls>
            <c:numFmt formatCode="0;\-0;;@" sourceLinked="0"/>
            <c:txPr>
              <a:bodyPr/>
              <a:lstStyle/>
              <a:p>
                <a:pPr>
                  <a:defRPr sz="800">
                    <a:solidFill>
                      <a:sysClr val="windowText" lastClr="000000"/>
                    </a:solidFill>
                  </a:defRPr>
                </a:pPr>
                <a:endParaRPr lang="en-US"/>
              </a:p>
            </c:txPr>
            <c:dLblPos val="outEnd"/>
            <c:showLegendKey val="0"/>
            <c:showVal val="1"/>
            <c:showCatName val="0"/>
            <c:showSerName val="0"/>
            <c:showPercent val="0"/>
            <c:showBubbleSize val="0"/>
            <c:showLeaderLines val="0"/>
          </c:dLbls>
          <c:cat>
            <c:numRef>
              <c:f>'Chair tables'!$T$6:$T$26</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'Chair tables'!$U$6:$U$26</c:f>
              <c:numCache>
                <c:formatCode>General</c:formatCode>
                <c:ptCount val="21"/>
                <c:pt idx="0">
                  <c:v>1</c:v>
                </c:pt>
                <c:pt idx="1">
                  <c:v>0</c:v>
                </c:pt>
                <c:pt idx="2">
                  <c:v>1</c:v>
                </c:pt>
                <c:pt idx="3">
                  <c:v>0</c:v>
                </c:pt>
                <c:pt idx="4">
                  <c:v>0</c:v>
                </c:pt>
                <c:pt idx="5">
                  <c:v>0</c:v>
                </c:pt>
                <c:pt idx="6">
                  <c:v>0</c:v>
                </c:pt>
                <c:pt idx="7">
                  <c:v>0</c:v>
                </c:pt>
                <c:pt idx="8">
                  <c:v>0</c:v>
                </c:pt>
                <c:pt idx="9">
                  <c:v>0</c:v>
                </c:pt>
                <c:pt idx="10">
                  <c:v>1</c:v>
                </c:pt>
                <c:pt idx="11">
                  <c:v>3</c:v>
                </c:pt>
                <c:pt idx="12">
                  <c:v>2</c:v>
                </c:pt>
                <c:pt idx="13">
                  <c:v>7</c:v>
                </c:pt>
                <c:pt idx="14">
                  <c:v>6</c:v>
                </c:pt>
                <c:pt idx="15">
                  <c:v>7</c:v>
                </c:pt>
                <c:pt idx="16">
                  <c:v>12</c:v>
                </c:pt>
                <c:pt idx="17">
                  <c:v>12</c:v>
                </c:pt>
                <c:pt idx="18">
                  <c:v>17</c:v>
                </c:pt>
                <c:pt idx="19">
                  <c:v>20</c:v>
                </c:pt>
                <c:pt idx="20">
                  <c:v>20</c:v>
                </c:pt>
              </c:numCache>
            </c:numRef>
          </c:val>
        </c:ser>
        <c:dLbls>
          <c:dLblPos val="outEnd"/>
          <c:showLegendKey val="0"/>
          <c:showVal val="1"/>
          <c:showCatName val="0"/>
          <c:showSerName val="0"/>
          <c:showPercent val="0"/>
          <c:showBubbleSize val="0"/>
        </c:dLbls>
        <c:gapWidth val="50"/>
        <c:overlap val="-5"/>
        <c:axId val="261916160"/>
        <c:axId val="261935488"/>
      </c:barChart>
      <c:catAx>
        <c:axId val="261916160"/>
        <c:scaling>
          <c:orientation val="minMax"/>
        </c:scaling>
        <c:delete val="0"/>
        <c:axPos val="b"/>
        <c:numFmt formatCode="General" sourceLinked="1"/>
        <c:majorTickMark val="none"/>
        <c:minorTickMark val="none"/>
        <c:tickLblPos val="nextTo"/>
        <c:spPr>
          <a:ln>
            <a:noFill/>
          </a:ln>
        </c:spPr>
        <c:txPr>
          <a:bodyPr rot="-5400000" vert="horz"/>
          <a:lstStyle/>
          <a:p>
            <a:pPr>
              <a:defRPr sz="800"/>
            </a:pPr>
            <a:endParaRPr lang="en-US"/>
          </a:p>
        </c:txPr>
        <c:crossAx val="261935488"/>
        <c:crosses val="autoZero"/>
        <c:auto val="1"/>
        <c:lblAlgn val="ctr"/>
        <c:lblOffset val="100"/>
        <c:noMultiLvlLbl val="0"/>
      </c:catAx>
      <c:valAx>
        <c:axId val="261935488"/>
        <c:scaling>
          <c:orientation val="minMax"/>
          <c:min val="0"/>
        </c:scaling>
        <c:delete val="1"/>
        <c:axPos val="l"/>
        <c:numFmt formatCode="General" sourceLinked="1"/>
        <c:majorTickMark val="out"/>
        <c:minorTickMark val="none"/>
        <c:tickLblPos val="nextTo"/>
        <c:crossAx val="261916160"/>
        <c:crosses val="autoZero"/>
        <c:crossBetween val="between"/>
      </c:valAx>
    </c:plotArea>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GB"/>
              <a:t>Type of appointment</a:t>
            </a:r>
          </a:p>
        </c:rich>
      </c:tx>
      <c:layout>
        <c:manualLayout>
          <c:xMode val="edge"/>
          <c:yMode val="edge"/>
          <c:x val="2.577755905511811E-2"/>
          <c:y val="2.0687698412698415E-2"/>
        </c:manualLayout>
      </c:layout>
      <c:overlay val="0"/>
    </c:title>
    <c:autoTitleDeleted val="0"/>
    <c:plotArea>
      <c:layout>
        <c:manualLayout>
          <c:layoutTarget val="inner"/>
          <c:xMode val="edge"/>
          <c:yMode val="edge"/>
          <c:x val="5.9369677163794814E-2"/>
          <c:y val="0.2930011904761905"/>
          <c:w val="0.84359774212715388"/>
          <c:h val="0.67608333333333337"/>
        </c:manualLayout>
      </c:layout>
      <c:doughnutChart>
        <c:varyColors val="1"/>
        <c:ser>
          <c:idx val="0"/>
          <c:order val="0"/>
          <c:tx>
            <c:strRef>
              <c:f>'Chair tables'!$O$5</c:f>
              <c:strCache>
                <c:ptCount val="1"/>
                <c:pt idx="0">
                  <c:v>Type</c:v>
                </c:pt>
              </c:strCache>
            </c:strRef>
          </c:tx>
          <c:spPr>
            <a:ln>
              <a:solidFill>
                <a:schemeClr val="bg1"/>
              </a:solidFill>
            </a:ln>
          </c:spPr>
          <c:dPt>
            <c:idx val="0"/>
            <c:bubble3D val="0"/>
            <c:spPr>
              <a:solidFill>
                <a:srgbClr val="00A89C"/>
              </a:solidFill>
              <a:ln>
                <a:solidFill>
                  <a:schemeClr val="bg1"/>
                </a:solidFill>
              </a:ln>
            </c:spPr>
          </c:dPt>
          <c:dPt>
            <c:idx val="1"/>
            <c:bubble3D val="0"/>
            <c:spPr>
              <a:solidFill>
                <a:srgbClr val="C00848"/>
              </a:solidFill>
              <a:ln>
                <a:solidFill>
                  <a:schemeClr val="bg1"/>
                </a:solidFill>
              </a:ln>
            </c:spPr>
          </c:dPt>
          <c:dLbls>
            <c:numFmt formatCode="#,##0;\-#,##0;;" sourceLinked="0"/>
            <c:txPr>
              <a:bodyPr/>
              <a:lstStyle/>
              <a:p>
                <a:pPr>
                  <a:defRPr>
                    <a:solidFill>
                      <a:schemeClr val="bg1"/>
                    </a:solidFill>
                  </a:defRPr>
                </a:pPr>
                <a:endParaRPr lang="en-US"/>
              </a:p>
            </c:txPr>
            <c:showLegendKey val="0"/>
            <c:showVal val="1"/>
            <c:showCatName val="0"/>
            <c:showSerName val="0"/>
            <c:showPercent val="0"/>
            <c:showBubbleSize val="0"/>
            <c:showLeaderLines val="1"/>
          </c:dLbls>
          <c:cat>
            <c:strRef>
              <c:f>'Chair tables'!$N$6:$N$7</c:f>
              <c:strCache>
                <c:ptCount val="2"/>
                <c:pt idx="0">
                  <c:v>Permanent</c:v>
                </c:pt>
                <c:pt idx="1">
                  <c:v>Internal interim</c:v>
                </c:pt>
              </c:strCache>
            </c:strRef>
          </c:cat>
          <c:val>
            <c:numRef>
              <c:f>'Chair tables'!$O$6:$O$7</c:f>
              <c:numCache>
                <c:formatCode>General</c:formatCode>
                <c:ptCount val="2"/>
                <c:pt idx="0">
                  <c:v>109</c:v>
                </c:pt>
                <c:pt idx="1">
                  <c:v>4</c:v>
                </c:pt>
              </c:numCache>
            </c:numRef>
          </c:val>
        </c:ser>
        <c:dLbls>
          <c:showLegendKey val="0"/>
          <c:showVal val="1"/>
          <c:showCatName val="0"/>
          <c:showSerName val="0"/>
          <c:showPercent val="0"/>
          <c:showBubbleSize val="0"/>
          <c:showLeaderLines val="1"/>
        </c:dLbls>
        <c:firstSliceAng val="0"/>
        <c:holeSize val="35"/>
      </c:doughnutChart>
    </c:plotArea>
    <c:legend>
      <c:legendPos val="r"/>
      <c:layout>
        <c:manualLayout>
          <c:xMode val="edge"/>
          <c:yMode val="edge"/>
          <c:x val="4.1447811447811449E-2"/>
          <c:y val="0.14972182539682541"/>
          <c:w val="0.41301841948900769"/>
          <c:h val="0.12160753968253971"/>
        </c:manualLayout>
      </c:layout>
      <c:overlay val="0"/>
      <c:txPr>
        <a:bodyPr/>
        <a:lstStyle/>
        <a:p>
          <a:pPr>
            <a:defRPr sz="800"/>
          </a:pPr>
          <a:endParaRPr lang="en-US"/>
        </a:p>
      </c:txPr>
    </c:legend>
    <c:plotVisOnly val="1"/>
    <c:dispBlanksAs val="gap"/>
    <c:showDLblsOverMax val="0"/>
  </c:chart>
  <c:spPr>
    <a:noFill/>
    <a:ln>
      <a:noFill/>
    </a:ln>
  </c:spPr>
  <c:txPr>
    <a:bodyPr/>
    <a:lstStyle/>
    <a:p>
      <a:pPr>
        <a:defRPr sz="1000">
          <a:latin typeface="Myriad Pro"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[2016.01.08 NED data and dashboards (for circulation) v2.xlsx]Chair tables!PivotTable5</c:name>
    <c:fmtId val="14"/>
  </c:pivotSource>
  <c:chart>
    <c:title>
      <c:tx>
        <c:rich>
          <a:bodyPr/>
          <a:lstStyle/>
          <a:p>
            <a:pPr algn="l">
              <a:defRPr/>
            </a:pPr>
            <a:r>
              <a:rPr lang="en-GB" sz="1200"/>
              <a:t>Daily rate </a:t>
            </a:r>
            <a:r>
              <a:rPr lang="en-GB" sz="1000" b="0"/>
              <a:t> = total</a:t>
            </a:r>
            <a:r>
              <a:rPr lang="en-GB" sz="1000" b="0" baseline="0"/>
              <a:t> remuneration / (days per month x 12)</a:t>
            </a:r>
            <a:endParaRPr lang="en-GB" sz="1000" b="0"/>
          </a:p>
        </c:rich>
      </c:tx>
      <c:layout>
        <c:manualLayout>
          <c:xMode val="edge"/>
          <c:yMode val="edge"/>
          <c:x val="3.1333333333333331E-2"/>
          <c:y val="2.7777777777777776E-2"/>
        </c:manualLayout>
      </c:layout>
      <c:overlay val="0"/>
    </c:title>
    <c:autoTitleDeleted val="0"/>
    <c:pivotFmts>
      <c:pivotFmt>
        <c:idx val="0"/>
        <c:marker>
          <c:symbol val="none"/>
        </c:marker>
      </c:pivotFmt>
      <c:pivotFmt>
        <c:idx val="1"/>
        <c:marker>
          <c:symbol val="none"/>
        </c:marker>
      </c:pivotFmt>
      <c:pivotFmt>
        <c:idx val="2"/>
        <c:spPr>
          <a:solidFill>
            <a:srgbClr val="29398F"/>
          </a:solidFill>
        </c:spPr>
        <c:marker>
          <c:symbol val="none"/>
        </c:marker>
      </c:pivotFmt>
    </c:pivotFmts>
    <c:plotArea>
      <c:layout>
        <c:manualLayout>
          <c:layoutTarget val="inner"/>
          <c:xMode val="edge"/>
          <c:yMode val="edge"/>
          <c:x val="0.10689326334208224"/>
          <c:y val="0.2083983333333333"/>
          <c:w val="0.85959711286089246"/>
          <c:h val="0.74677222222222217"/>
        </c:manualLayout>
      </c:layout>
      <c:barChart>
        <c:barDir val="col"/>
        <c:grouping val="clustered"/>
        <c:varyColors val="0"/>
        <c:ser>
          <c:idx val="0"/>
          <c:order val="0"/>
          <c:tx>
            <c:strRef>
              <c:f>'Chair tables'!$AD$5</c:f>
              <c:strCache>
                <c:ptCount val="1"/>
                <c:pt idx="0">
                  <c:v>Total</c:v>
                </c:pt>
              </c:strCache>
            </c:strRef>
          </c:tx>
          <c:spPr>
            <a:solidFill>
              <a:srgbClr val="29398F"/>
            </a:solidFill>
          </c:spPr>
          <c:invertIfNegative val="0"/>
          <c:dLbls>
            <c:delete val="1"/>
          </c:dLbls>
          <c:cat>
            <c:strRef>
              <c:f>'Chair tables'!$AC$6:$AC$119</c:f>
              <c:strCache>
                <c:ptCount val="114"/>
                <c:pt idx="0">
                  <c:v>ISLE OF WIGHT NHS TRUST</c:v>
                </c:pt>
                <c:pt idx="1">
                  <c:v>ROYAL UNITED HOSPITAL BATH NHS FOUNDATION TRUST</c:v>
                </c:pt>
                <c:pt idx="2">
                  <c:v>THE ROYAL WOLVERHAMPTON NHS TRUST</c:v>
                </c:pt>
                <c:pt idx="3">
                  <c:v>DERBYSHIRE HEALTHCARE NHS FOUNDATION TRUST</c:v>
                </c:pt>
                <c:pt idx="4">
                  <c:v>FRIMLEY HEALTH NHS FOUNDATION TRUST</c:v>
                </c:pt>
                <c:pt idx="5">
                  <c:v>POOLE HOSPITAL NHS FOUNDATION TRUST</c:v>
                </c:pt>
                <c:pt idx="6">
                  <c:v>TAVISTOCK AND PORTMAN NHS FOUNDATION TRUST</c:v>
                </c:pt>
                <c:pt idx="7">
                  <c:v>BARNET, ENFIELD AND HARINGEY MENTAL HEALTH NHS TRUST</c:v>
                </c:pt>
                <c:pt idx="8">
                  <c:v>NORTH EAST LONDON NHS FOUNDATION TRUST</c:v>
                </c:pt>
                <c:pt idx="9">
                  <c:v>ASHFORD AND ST. PETER'S HOSPITALS NHS FOUNDATION TRUST</c:v>
                </c:pt>
                <c:pt idx="10">
                  <c:v>NORTHUMBRIA HEALTHCARE NHS FOUNDATION TRUST</c:v>
                </c:pt>
                <c:pt idx="11">
                  <c:v>SURREY AND SUSSEX HEALTHCARE NHS TRUST</c:v>
                </c:pt>
                <c:pt idx="12">
                  <c:v>OXFORD HEALTH NHS FOUNDATION TRUST</c:v>
                </c:pt>
                <c:pt idx="13">
                  <c:v>KENT AND MEDWAY NHS AND SOCIAL CARE PARTNERSHIP TRUST</c:v>
                </c:pt>
                <c:pt idx="14">
                  <c:v>PENNINE ACUTE HOSPITALS NHS TRUST</c:v>
                </c:pt>
                <c:pt idx="15">
                  <c:v>PLYMOUTH HOSPITALS NHS TRUST</c:v>
                </c:pt>
                <c:pt idx="16">
                  <c:v>NORTH WEST AMBULANCE SERVICE NHS TRUST</c:v>
                </c:pt>
                <c:pt idx="17">
                  <c:v>NORTH STAFFORDSHIRE COMBINED HEALTHCARE NHS TRUST</c:v>
                </c:pt>
                <c:pt idx="18">
                  <c:v>NORFOLK COMMUNITY HEALTH AND CARE NHS TRUST</c:v>
                </c:pt>
                <c:pt idx="19">
                  <c:v>LEEDS COMMUNITY HEALTHCARE NHS TRUST</c:v>
                </c:pt>
                <c:pt idx="20">
                  <c:v>NOTTINGHAM UNIVERSITY HOSPITALS NHS TRUST</c:v>
                </c:pt>
                <c:pt idx="21">
                  <c:v>UNIVERSITY HOSPITALS OF LEICESTER NHS TRUST</c:v>
                </c:pt>
                <c:pt idx="22">
                  <c:v>CENTRAL LONDON COMMUNITY HEALTHCARE NHS TRUST</c:v>
                </c:pt>
                <c:pt idx="23">
                  <c:v>DEVON PARTNERSHIP NHS TRUST</c:v>
                </c:pt>
                <c:pt idx="24">
                  <c:v>BRADFORD DISTRICT CARE NHS FOUNDATION TRUST</c:v>
                </c:pt>
                <c:pt idx="25">
                  <c:v>NORTHERN DEVON HEALTHCARE NHS TRUST</c:v>
                </c:pt>
                <c:pt idx="26">
                  <c:v>EAST LANCASHIRE HOSPITALS NHS TRUST</c:v>
                </c:pt>
                <c:pt idx="27">
                  <c:v>EAST MIDLANDS AMBULANCE SERVICE NHS TRUST</c:v>
                </c:pt>
                <c:pt idx="28">
                  <c:v>LINCOLNSHIRE COMMUNITY HEALTH SERVICES NHS TRUST</c:v>
                </c:pt>
                <c:pt idx="29">
                  <c:v>ROTHERHAM DONCASTER AND SOUTH HUMBER NHS FOUNDATION TRUST</c:v>
                </c:pt>
                <c:pt idx="30">
                  <c:v>ST HELENS AND KNOWSLEY HOSPITALS NHS TRUST</c:v>
                </c:pt>
                <c:pt idx="31">
                  <c:v>NORTHAMPTONSHIRE HEALTHCARE NHS FOUNDATION TRUST</c:v>
                </c:pt>
                <c:pt idx="32">
                  <c:v>HUMBER NHS FOUNDATION TRUST</c:v>
                </c:pt>
                <c:pt idx="33">
                  <c:v>LEICESTERSHIRE PARTNERSHIP NHS TRUST</c:v>
                </c:pt>
                <c:pt idx="34">
                  <c:v>OXFORD UNIVERSITY HOSPITALS NHS FOUNDATION TRUST</c:v>
                </c:pt>
                <c:pt idx="35">
                  <c:v>LINCOLNSHIRE PARTNERSHIP NHS FOUNDATION TRUST</c:v>
                </c:pt>
                <c:pt idx="36">
                  <c:v>STAFFORDSHIRE AND STOKE ON TRENT PARTNERSHIP NHS TRUST</c:v>
                </c:pt>
                <c:pt idx="37">
                  <c:v>LANCASHIRE TEACHING HOSPITALS NHS FOUNDATION TRUST</c:v>
                </c:pt>
                <c:pt idx="38">
                  <c:v>BURTON HOSPITALS NHS FOUNDATION TRUST</c:v>
                </c:pt>
                <c:pt idx="39">
                  <c:v>COVENTRY AND WARWICKSHIRE PARTNERSHIP NHS TRUST</c:v>
                </c:pt>
                <c:pt idx="40">
                  <c:v>OXLEAS NHS FOUNDATION TRUST</c:v>
                </c:pt>
                <c:pt idx="41">
                  <c:v>MID YORKSHIRE HOSPITALS NHS TRUST</c:v>
                </c:pt>
                <c:pt idx="42">
                  <c:v>LEEDS AND YORK PARTNERSHIP NHS FOUNDATION TRUST</c:v>
                </c:pt>
                <c:pt idx="43">
                  <c:v>BRIDGEWATER COMMUNITY HEALTHCARE NHS FOUNDATION TRUST</c:v>
                </c:pt>
                <c:pt idx="44">
                  <c:v>PAPWORTH HOSPITAL NHS FOUNDATION TRUST</c:v>
                </c:pt>
                <c:pt idx="45">
                  <c:v>UNIVERSITY HOSPITALS OF MORECAMBE BAY NHS FOUNDATION TRUST</c:v>
                </c:pt>
                <c:pt idx="46">
                  <c:v>NORTHERN LINCOLNSHIRE AND GOOLE NHS FOUNDATION TRUST</c:v>
                </c:pt>
                <c:pt idx="47">
                  <c:v>SOUTH CENTRAL AMBULANCE SERVICE NHS FOUNDATION TRUST</c:v>
                </c:pt>
                <c:pt idx="48">
                  <c:v>NORTH TEES AND HARTLEPOOL NHS FOUNDATION TRUST</c:v>
                </c:pt>
                <c:pt idx="49">
                  <c:v>SOMERSET PARTNERSHIP NHS FOUNDATION TRUST</c:v>
                </c:pt>
                <c:pt idx="50">
                  <c:v>ROYAL SURREY COUNTY HOSPITAL NHS FOUNDATION TRUST</c:v>
                </c:pt>
                <c:pt idx="51">
                  <c:v>PETERBOROUGH AND STAMFORD HOSPITALS NHS FOUNDATION TRUST</c:v>
                </c:pt>
                <c:pt idx="52">
                  <c:v>BARNSLEY HOSPITAL NHS FOUNDATION TRUST</c:v>
                </c:pt>
                <c:pt idx="53">
                  <c:v>THE CLATTERBRIDGE CANCER CENTRE NHS FOUNDATION TRUST</c:v>
                </c:pt>
                <c:pt idx="54">
                  <c:v>THE WALTON CENTRE NHS FOUNDATION TRUST</c:v>
                </c:pt>
                <c:pt idx="55">
                  <c:v>NORTHUMBERLAND, TYNE AND WEAR NHS FOUNDATION TRUST</c:v>
                </c:pt>
                <c:pt idx="56">
                  <c:v>NORTH ESSEX PARTNERSHIP UNIVERSITY NHS FOUNDATION TRUST</c:v>
                </c:pt>
                <c:pt idx="57">
                  <c:v>NORTH EAST AMBULANCE SERVICE NHS FOUNDATION TRUST</c:v>
                </c:pt>
                <c:pt idx="58">
                  <c:v>DORSET HEALTHCARE UNIVERSITY NHS FOUNDATION TRUST</c:v>
                </c:pt>
                <c:pt idx="59">
                  <c:v>SOUTH ESSEX PARTNERSHIP UNIVERSITY NHS FOUNDATION TRUST</c:v>
                </c:pt>
                <c:pt idx="60">
                  <c:v>SOUTHERN HEALTH NHS FOUNDATION TRUST</c:v>
                </c:pt>
                <c:pt idx="61">
                  <c:v>BLACK COUNTRY PARTNERSHIP NHS FOUNDATION TRUST</c:v>
                </c:pt>
                <c:pt idx="62">
                  <c:v>NORFOLK AND SUFFOLK NHS FOUNDATION TRUST</c:v>
                </c:pt>
                <c:pt idx="63">
                  <c:v>CUMBRIA PARTNERSHIP NHS FOUNDATION TRUST</c:v>
                </c:pt>
                <c:pt idx="64">
                  <c:v>JAMES PAGET UNIVERSITY HOSPITALS NHS FOUNDATION TRUST</c:v>
                </c:pt>
                <c:pt idx="65">
                  <c:v>BERKSHIRE HEALTHCARE NHS FOUNDATION TRUST</c:v>
                </c:pt>
                <c:pt idx="66">
                  <c:v>5 BOROUGHS PARTNERSHIP NHS FOUNDATION TRUST</c:v>
                </c:pt>
                <c:pt idx="67">
                  <c:v>GLOUCESTERSHIRE HOSPITALS NHS FOUNDATION TRUST</c:v>
                </c:pt>
                <c:pt idx="68">
                  <c:v>HARROGATE AND DISTRICT NHS FOUNDATION TRUST</c:v>
                </c:pt>
                <c:pt idx="69">
                  <c:v>WIRRAL UNIVERSITY TEACHING HOSPITAL NHS FOUNDATION TRUST</c:v>
                </c:pt>
                <c:pt idx="70">
                  <c:v>UNIVERSITY HOSPITALS BRISTOL NHS FOUNDATION TRUST</c:v>
                </c:pt>
                <c:pt idx="71">
                  <c:v>KETTERING GENERAL HOSPITAL NHS FOUNDATION TRUST</c:v>
                </c:pt>
                <c:pt idx="72">
                  <c:v>THE ROYAL ORTHOPAEDIC HOSPITAL NHS FOUNDATION TRUST</c:v>
                </c:pt>
                <c:pt idx="73">
                  <c:v>THE QUEEN ELIZABETH HOSPITAL, KING'S LYNN, NHS FOUNDATION TRUST</c:v>
                </c:pt>
                <c:pt idx="74">
                  <c:v>BLACKPOOL TEACHING HOSPITALS NHS FOUNDATION TRUST</c:v>
                </c:pt>
                <c:pt idx="75">
                  <c:v>ALDER HEY CHILDREN'S NHS FOUNDATION TRUST</c:v>
                </c:pt>
                <c:pt idx="76">
                  <c:v>SOUTH WARWICKSHIRE NHS FOUNDATION TRUST</c:v>
                </c:pt>
                <c:pt idx="77">
                  <c:v>YORKSHIRE AMBULANCE SERVICE NHS TRUST</c:v>
                </c:pt>
                <c:pt idx="78">
                  <c:v>SALFORD ROYAL NHS FOUNDATION TRUST</c:v>
                </c:pt>
                <c:pt idx="79">
                  <c:v>SALISBURY NHS FOUNDATION TRUST</c:v>
                </c:pt>
                <c:pt idx="80">
                  <c:v>IPSWICH HOSPITAL NHS TRUST</c:v>
                </c:pt>
                <c:pt idx="81">
                  <c:v>CALDERDALE AND HUDDERSFIELD NHS FOUNDATION TRUST</c:v>
                </c:pt>
                <c:pt idx="82">
                  <c:v>HOMERTON UNIVERSITY HOSPITAL NHS FOUNDATION TRUST</c:v>
                </c:pt>
                <c:pt idx="83">
                  <c:v>SHEFFIELD TEACHING HOSPITALS NHS FOUNDATION TRUST</c:v>
                </c:pt>
                <c:pt idx="84">
                  <c:v>ANONYMOUS</c:v>
                </c:pt>
                <c:pt idx="85">
                  <c:v>GUY'S AND ST THOMAS' NHS FOUNDATION TRUST</c:v>
                </c:pt>
                <c:pt idx="86">
                  <c:v>KING'S COLLEGE HOSPITAL NHS FOUNDATION TRUST</c:v>
                </c:pt>
                <c:pt idx="87">
                  <c:v>THE DUDLEY GROUP NHS FOUNDATION TRUST</c:v>
                </c:pt>
                <c:pt idx="88">
                  <c:v>SHEFFIELD CHILDREN'S NHS FOUNDATION TRUST</c:v>
                </c:pt>
                <c:pt idx="89">
                  <c:v>NOTTINGHAMSHIRE HEALTHCARE NHS FOUNDATION TRUST</c:v>
                </c:pt>
                <c:pt idx="90">
                  <c:v>YORK TEACHING HOSPITAL NHS FOUNDATION TRUST</c:v>
                </c:pt>
                <c:pt idx="91">
                  <c:v>BOLTON NHS FOUNDATION TRUST</c:v>
                </c:pt>
                <c:pt idx="92">
                  <c:v>DERBYSHIRE COMMUNITY HEALTH SERVICES NHS FOUNDATION TRUST</c:v>
                </c:pt>
                <c:pt idx="93">
                  <c:v>SURREY AND BORDERS PARTNERSHIP NHS FOUNDATION TRUST</c:v>
                </c:pt>
                <c:pt idx="94">
                  <c:v>MEDWAY NHS FOUNDATION TRUST</c:v>
                </c:pt>
                <c:pt idx="95">
                  <c:v>QUEEN VICTORIA HOSPITAL NHS FOUNDATION TRUST</c:v>
                </c:pt>
                <c:pt idx="96">
                  <c:v>GREAT ORMOND STREET HOSPITAL FOR CHILDREN NHS FOUNDATION TRUST</c:v>
                </c:pt>
                <c:pt idx="97">
                  <c:v>CHESTERFIELD ROYAL HOSPITAL NHS FOUNDATION TRUST</c:v>
                </c:pt>
                <c:pt idx="98">
                  <c:v>THE ROTHERHAM NHS FOUNDATION TRUST</c:v>
                </c:pt>
                <c:pt idx="99">
                  <c:v>NORFOLK AND NORWICH UNIVERSITY HOSPITALS NHS FOUNDATION TRUST</c:v>
                </c:pt>
                <c:pt idx="100">
                  <c:v>NORTHAMPTON GENERAL HOSPITAL NHS TRUST</c:v>
                </c:pt>
                <c:pt idx="101">
                  <c:v>SHEFFIELD HEALTH AND SOCIAL CARE NHS FOUNDATION TRUST</c:v>
                </c:pt>
                <c:pt idx="102">
                  <c:v>THE ROBERT JONES AND AGNES HUNT ORTHOPAEDIC HOSPITAL NHS FOUNDATION TRUST</c:v>
                </c:pt>
                <c:pt idx="103">
                  <c:v>MERSEY CARE NHS TRUST</c:v>
                </c:pt>
                <c:pt idx="104">
                  <c:v>HERTFORDSHIRE COMMUNITY NHS TRUST</c:v>
                </c:pt>
                <c:pt idx="105">
                  <c:v>LUTON AND DUNSTABLE UNIVERSITY HOSPITAL NHS FOUNDATION TRUST</c:v>
                </c:pt>
                <c:pt idx="106">
                  <c:v>MANCHESTER MENTAL HEALTH AND SOCIAL CARE TRUST</c:v>
                </c:pt>
                <c:pt idx="107">
                  <c:v>TAMESIDE HOSPITAL NHS FOUNDATION TRUST</c:v>
                </c:pt>
                <c:pt idx="108">
                  <c:v>CHESHIRE AND WIRRAL PARTNERSHIP NHS FOUNDATION TRUST</c:v>
                </c:pt>
                <c:pt idx="109">
                  <c:v>SOUTH TEES HOSPITALS NHS FOUNDATION TRUST</c:v>
                </c:pt>
                <c:pt idx="110">
                  <c:v>HERTFORDSHIRE PARTNERSHIP UNIVERSITY NHS FOUNDATION TRUST</c:v>
                </c:pt>
                <c:pt idx="111">
                  <c:v>THE ROYAL BOURNEMOUTH AND CHRISTCHURCH HOSPITALS NHS FOUNDATION TRUST</c:v>
                </c:pt>
                <c:pt idx="112">
                  <c:v>BIRMINGHAM AND SOLIHULL MENTAL HEALTH NHS FOUNDATION TRUST</c:v>
                </c:pt>
                <c:pt idx="113">
                  <c:v>LEEDS TEACHING HOSPITALS NHS TRUST</c:v>
                </c:pt>
              </c:strCache>
            </c:strRef>
          </c:cat>
          <c:val>
            <c:numRef>
              <c:f>'Chair tables'!$AD$6:$AD$119</c:f>
              <c:numCache>
                <c:formatCode>General</c:formatCode>
                <c:ptCount val="114"/>
                <c:pt idx="13">
                  <c:v>97.358333333333334</c:v>
                </c:pt>
                <c:pt idx="14">
                  <c:v>131.11111111111111</c:v>
                </c:pt>
                <c:pt idx="15">
                  <c:v>131.11111111111111</c:v>
                </c:pt>
                <c:pt idx="16">
                  <c:v>145.83333333333334</c:v>
                </c:pt>
                <c:pt idx="17">
                  <c:v>146.55555555555554</c:v>
                </c:pt>
                <c:pt idx="18">
                  <c:v>146.5625</c:v>
                </c:pt>
                <c:pt idx="19">
                  <c:v>155.17500000000001</c:v>
                </c:pt>
                <c:pt idx="20">
                  <c:v>163.88888888888889</c:v>
                </c:pt>
                <c:pt idx="21">
                  <c:v>163.88888888888889</c:v>
                </c:pt>
                <c:pt idx="22">
                  <c:v>166.66666666666666</c:v>
                </c:pt>
                <c:pt idx="23">
                  <c:v>175.86666666666667</c:v>
                </c:pt>
                <c:pt idx="24">
                  <c:v>175.875</c:v>
                </c:pt>
                <c:pt idx="25">
                  <c:v>193.96875</c:v>
                </c:pt>
                <c:pt idx="26">
                  <c:v>196.66666666666666</c:v>
                </c:pt>
                <c:pt idx="27">
                  <c:v>208.33333333333334</c:v>
                </c:pt>
                <c:pt idx="28">
                  <c:v>208.33333333333334</c:v>
                </c:pt>
                <c:pt idx="29">
                  <c:v>215.46875</c:v>
                </c:pt>
                <c:pt idx="30">
                  <c:v>229.16666666666666</c:v>
                </c:pt>
                <c:pt idx="31">
                  <c:v>235.74561403508775</c:v>
                </c:pt>
                <c:pt idx="32">
                  <c:v>242.7797619047619</c:v>
                </c:pt>
                <c:pt idx="33">
                  <c:v>243.05555555555554</c:v>
                </c:pt>
                <c:pt idx="34">
                  <c:v>243.39583333333334</c:v>
                </c:pt>
                <c:pt idx="35">
                  <c:v>249.85714285714286</c:v>
                </c:pt>
                <c:pt idx="36">
                  <c:v>250</c:v>
                </c:pt>
                <c:pt idx="37">
                  <c:v>255.95238095238096</c:v>
                </c:pt>
                <c:pt idx="38">
                  <c:v>256.41025641025641</c:v>
                </c:pt>
                <c:pt idx="39">
                  <c:v>263.3125</c:v>
                </c:pt>
                <c:pt idx="40">
                  <c:v>265.8429672447013</c:v>
                </c:pt>
                <c:pt idx="41">
                  <c:v>273.65277777777777</c:v>
                </c:pt>
                <c:pt idx="42">
                  <c:v>277.77777777777777</c:v>
                </c:pt>
                <c:pt idx="43">
                  <c:v>277.77777777777777</c:v>
                </c:pt>
                <c:pt idx="44">
                  <c:v>277.77777777777777</c:v>
                </c:pt>
                <c:pt idx="45">
                  <c:v>277.77777777777777</c:v>
                </c:pt>
                <c:pt idx="46">
                  <c:v>277.77777777777777</c:v>
                </c:pt>
                <c:pt idx="47">
                  <c:v>277.77777777777777</c:v>
                </c:pt>
                <c:pt idx="48">
                  <c:v>283.88888888888891</c:v>
                </c:pt>
                <c:pt idx="49">
                  <c:v>283.99358974358972</c:v>
                </c:pt>
                <c:pt idx="50">
                  <c:v>290.5</c:v>
                </c:pt>
                <c:pt idx="51">
                  <c:v>291.66666666666669</c:v>
                </c:pt>
                <c:pt idx="52">
                  <c:v>291.66666666666669</c:v>
                </c:pt>
                <c:pt idx="53">
                  <c:v>292.26388888888891</c:v>
                </c:pt>
                <c:pt idx="54">
                  <c:v>301.38888888888891</c:v>
                </c:pt>
                <c:pt idx="55">
                  <c:v>302.34523809523807</c:v>
                </c:pt>
                <c:pt idx="56">
                  <c:v>305.55555555555554</c:v>
                </c:pt>
                <c:pt idx="57">
                  <c:v>305.55555555555554</c:v>
                </c:pt>
                <c:pt idx="58">
                  <c:v>307.29166666666669</c:v>
                </c:pt>
                <c:pt idx="59">
                  <c:v>311.48958333333331</c:v>
                </c:pt>
                <c:pt idx="60">
                  <c:v>312.5</c:v>
                </c:pt>
                <c:pt idx="61">
                  <c:v>312.5</c:v>
                </c:pt>
                <c:pt idx="62">
                  <c:v>312.5</c:v>
                </c:pt>
                <c:pt idx="63">
                  <c:v>312.5</c:v>
                </c:pt>
                <c:pt idx="64">
                  <c:v>312.5</c:v>
                </c:pt>
                <c:pt idx="65">
                  <c:v>312.5</c:v>
                </c:pt>
                <c:pt idx="66">
                  <c:v>315.625</c:v>
                </c:pt>
                <c:pt idx="67">
                  <c:v>320</c:v>
                </c:pt>
                <c:pt idx="68">
                  <c:v>320.36111111111109</c:v>
                </c:pt>
                <c:pt idx="69">
                  <c:v>322.56944444444446</c:v>
                </c:pt>
                <c:pt idx="70">
                  <c:v>325.32051282051282</c:v>
                </c:pt>
                <c:pt idx="71">
                  <c:v>337.5</c:v>
                </c:pt>
                <c:pt idx="72">
                  <c:v>343.13725490196077</c:v>
                </c:pt>
                <c:pt idx="73">
                  <c:v>347.22222222222223</c:v>
                </c:pt>
                <c:pt idx="74">
                  <c:v>347.30555555555554</c:v>
                </c:pt>
                <c:pt idx="75">
                  <c:v>350</c:v>
                </c:pt>
                <c:pt idx="76">
                  <c:v>354.16666666666669</c:v>
                </c:pt>
                <c:pt idx="77">
                  <c:v>358.33333333333331</c:v>
                </c:pt>
                <c:pt idx="78">
                  <c:v>360.90909090909093</c:v>
                </c:pt>
                <c:pt idx="79">
                  <c:v>362.5</c:v>
                </c:pt>
                <c:pt idx="80">
                  <c:v>364.58333333333331</c:v>
                </c:pt>
                <c:pt idx="81">
                  <c:v>364.58333333333331</c:v>
                </c:pt>
                <c:pt idx="82">
                  <c:v>370.37037037037038</c:v>
                </c:pt>
                <c:pt idx="83">
                  <c:v>371.79487179487177</c:v>
                </c:pt>
                <c:pt idx="84">
                  <c:v>375</c:v>
                </c:pt>
                <c:pt idx="85">
                  <c:v>384.61538461538464</c:v>
                </c:pt>
                <c:pt idx="86">
                  <c:v>395.83333333333331</c:v>
                </c:pt>
                <c:pt idx="87">
                  <c:v>398.71666666666664</c:v>
                </c:pt>
                <c:pt idx="88">
                  <c:v>400</c:v>
                </c:pt>
                <c:pt idx="89">
                  <c:v>400</c:v>
                </c:pt>
                <c:pt idx="90">
                  <c:v>401.92307692307691</c:v>
                </c:pt>
                <c:pt idx="91">
                  <c:v>416.66666666666669</c:v>
                </c:pt>
                <c:pt idx="92">
                  <c:v>416.66666666666669</c:v>
                </c:pt>
                <c:pt idx="93">
                  <c:v>416.66666666666669</c:v>
                </c:pt>
                <c:pt idx="94">
                  <c:v>416.66666666666669</c:v>
                </c:pt>
                <c:pt idx="95">
                  <c:v>468.75</c:v>
                </c:pt>
                <c:pt idx="96">
                  <c:v>509.25925925925924</c:v>
                </c:pt>
                <c:pt idx="97">
                  <c:v>510.46875</c:v>
                </c:pt>
                <c:pt idx="98">
                  <c:v>520.83333333333337</c:v>
                </c:pt>
                <c:pt idx="99">
                  <c:v>555.55555555555554</c:v>
                </c:pt>
                <c:pt idx="100">
                  <c:v>588.88888888888891</c:v>
                </c:pt>
                <c:pt idx="101">
                  <c:v>604.16666666666663</c:v>
                </c:pt>
                <c:pt idx="102">
                  <c:v>633.33333333333337</c:v>
                </c:pt>
                <c:pt idx="103">
                  <c:v>703.5</c:v>
                </c:pt>
                <c:pt idx="104">
                  <c:v>703.5</c:v>
                </c:pt>
                <c:pt idx="105">
                  <c:v>833.33333333333337</c:v>
                </c:pt>
                <c:pt idx="106">
                  <c:v>879.375</c:v>
                </c:pt>
                <c:pt idx="107">
                  <c:v>952.38095238095241</c:v>
                </c:pt>
                <c:pt idx="108">
                  <c:v>976.19047619047615</c:v>
                </c:pt>
                <c:pt idx="109">
                  <c:v>1041.6666666666667</c:v>
                </c:pt>
                <c:pt idx="110">
                  <c:v>1041.6666666666667</c:v>
                </c:pt>
                <c:pt idx="111">
                  <c:v>1145.8333333333333</c:v>
                </c:pt>
                <c:pt idx="112">
                  <c:v>1180.5555555555557</c:v>
                </c:pt>
                <c:pt idx="113">
                  <c:v>1180.5555555555557</c:v>
                </c:pt>
              </c:numCache>
            </c:numRef>
          </c:val>
        </c:ser>
        <c:dLbls>
          <c:dLblPos val="inEnd"/>
          <c:showLegendKey val="0"/>
          <c:showVal val="1"/>
          <c:showCatName val="0"/>
          <c:showSerName val="0"/>
          <c:showPercent val="0"/>
          <c:showBubbleSize val="0"/>
        </c:dLbls>
        <c:gapWidth val="50"/>
        <c:overlap val="-5"/>
        <c:axId val="262122880"/>
        <c:axId val="264393856"/>
      </c:barChart>
      <c:catAx>
        <c:axId val="262122880"/>
        <c:scaling>
          <c:orientation val="minMax"/>
        </c:scaling>
        <c:delete val="1"/>
        <c:axPos val="b"/>
        <c:majorTickMark val="none"/>
        <c:minorTickMark val="none"/>
        <c:tickLblPos val="nextTo"/>
        <c:crossAx val="264393856"/>
        <c:crosses val="autoZero"/>
        <c:auto val="1"/>
        <c:lblAlgn val="ctr"/>
        <c:lblOffset val="100"/>
        <c:noMultiLvlLbl val="0"/>
      </c:catAx>
      <c:valAx>
        <c:axId val="264393856"/>
        <c:scaling>
          <c:orientation val="minMax"/>
        </c:scaling>
        <c:delete val="0"/>
        <c:axPos val="l"/>
        <c:majorGridlines>
          <c:spPr>
            <a:ln>
              <a:solidFill>
                <a:srgbClr val="9DA6AB">
                  <a:lumMod val="20000"/>
                  <a:lumOff val="80000"/>
                </a:srgbClr>
              </a:solidFill>
            </a:ln>
          </c:spPr>
        </c:majorGridlines>
        <c:numFmt formatCode="&quot;£&quot;#,##0" sourceLinked="0"/>
        <c:majorTickMark val="out"/>
        <c:minorTickMark val="none"/>
        <c:tickLblPos val="nextTo"/>
        <c:spPr>
          <a:ln w="25400">
            <a:solidFill>
              <a:srgbClr val="6B7B83"/>
            </a:solidFill>
          </a:ln>
        </c:spPr>
        <c:txPr>
          <a:bodyPr/>
          <a:lstStyle/>
          <a:p>
            <a:pPr>
              <a:defRPr sz="800" b="1"/>
            </a:pPr>
            <a:endParaRPr lang="en-US"/>
          </a:p>
        </c:txPr>
        <c:crossAx val="262122880"/>
        <c:crosses val="autoZero"/>
        <c:crossBetween val="between"/>
      </c:valAx>
    </c:plotArea>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[2016.01.08 NED data and dashboards (for circulation) v2.xlsx]NED tables!PivotTable1</c:name>
    <c:fmtId val="19"/>
  </c:pivotSource>
  <c:chart>
    <c:title>
      <c:tx>
        <c:rich>
          <a:bodyPr/>
          <a:lstStyle/>
          <a:p>
            <a:pPr algn="l">
              <a:defRPr/>
            </a:pPr>
            <a:r>
              <a:rPr lang="en-GB" sz="1200"/>
              <a:t>NED Remuneration</a:t>
            </a:r>
          </a:p>
        </c:rich>
      </c:tx>
      <c:layout>
        <c:manualLayout>
          <c:xMode val="edge"/>
          <c:yMode val="edge"/>
          <c:x val="3.1333333333333331E-2"/>
          <c:y val="2.7777777777777776E-2"/>
        </c:manualLayout>
      </c:layout>
      <c:overlay val="0"/>
    </c:title>
    <c:autoTitleDeleted val="0"/>
    <c:pivotFmts>
      <c:pivotFmt>
        <c:idx val="0"/>
        <c:marker>
          <c:symbol val="none"/>
        </c:marker>
      </c:pivotFmt>
      <c:pivotFmt>
        <c:idx val="1"/>
        <c:marker>
          <c:symbol val="none"/>
        </c:marker>
      </c:pivotFmt>
      <c:pivotFmt>
        <c:idx val="2"/>
        <c:spPr>
          <a:noFill/>
        </c:spPr>
        <c:marker>
          <c:symbol val="none"/>
        </c:marker>
      </c:pivotFmt>
      <c:pivotFmt>
        <c:idx val="3"/>
        <c:marker>
          <c:symbol val="none"/>
        </c:marker>
      </c:pivotFmt>
      <c:pivotFmt>
        <c:idx val="4"/>
        <c:marker>
          <c:symbol val="none"/>
        </c:marker>
      </c:pivotFmt>
      <c:pivotFmt>
        <c:idx val="5"/>
        <c:spPr>
          <a:noFill/>
        </c:spPr>
        <c:marker>
          <c:symbol val="none"/>
        </c:marker>
      </c:pivotFmt>
      <c:pivotFmt>
        <c:idx val="6"/>
        <c:marker>
          <c:symbol val="none"/>
        </c:marker>
      </c:pivotFmt>
      <c:pivotFmt>
        <c:idx val="7"/>
        <c:marker>
          <c:symbol val="none"/>
        </c:marker>
      </c:pivotFmt>
      <c:pivotFmt>
        <c:idx val="8"/>
        <c:spPr>
          <a:noFill/>
        </c:spPr>
        <c:marker>
          <c:symbol val="none"/>
        </c:marker>
      </c:pivotFmt>
      <c:pivotFmt>
        <c:idx val="9"/>
        <c:marker>
          <c:symbol val="none"/>
        </c:marker>
      </c:pivotFmt>
      <c:pivotFmt>
        <c:idx val="10"/>
        <c:marker>
          <c:symbol val="none"/>
        </c:marker>
      </c:pivotFmt>
      <c:pivotFmt>
        <c:idx val="11"/>
        <c:spPr>
          <a:noFill/>
        </c:spPr>
        <c:marker>
          <c:symbol val="none"/>
        </c:marker>
      </c:pivotFmt>
      <c:pivotFmt>
        <c:idx val="12"/>
        <c:marker>
          <c:symbol val="none"/>
        </c:marker>
      </c:pivotFmt>
      <c:pivotFmt>
        <c:idx val="13"/>
        <c:marker>
          <c:symbol val="none"/>
        </c:marker>
      </c:pivotFmt>
      <c:pivotFmt>
        <c:idx val="14"/>
        <c:spPr>
          <a:noFill/>
        </c:spPr>
        <c:marker>
          <c:symbol val="none"/>
        </c:marker>
      </c:pivotFmt>
    </c:pivotFmts>
    <c:plotArea>
      <c:layout>
        <c:manualLayout>
          <c:layoutTarget val="inner"/>
          <c:xMode val="edge"/>
          <c:yMode val="edge"/>
          <c:x val="0.10689326334208224"/>
          <c:y val="0.16617896825396827"/>
          <c:w val="0.85959711286089246"/>
          <c:h val="0.77519126984126974"/>
        </c:manualLayout>
      </c:layout>
      <c:barChart>
        <c:barDir val="col"/>
        <c:grouping val="stacked"/>
        <c:varyColors val="0"/>
        <c:ser>
          <c:idx val="0"/>
          <c:order val="0"/>
          <c:tx>
            <c:strRef>
              <c:f>'NED tables'!$C$9</c:f>
              <c:strCache>
                <c:ptCount val="1"/>
                <c:pt idx="0">
                  <c:v>Basic remuneration</c:v>
                </c:pt>
              </c:strCache>
            </c:strRef>
          </c:tx>
          <c:invertIfNegative val="0"/>
          <c:dLbls>
            <c:delete val="1"/>
          </c:dLbls>
          <c:cat>
            <c:strRef>
              <c:f>'NED tables'!$B$10:$B$123</c:f>
              <c:strCache>
                <c:ptCount val="114"/>
                <c:pt idx="0">
                  <c:v>KING'S COLLEGE HOSPITAL NHS FOUNDATION TRUST</c:v>
                </c:pt>
                <c:pt idx="1">
                  <c:v>TAVISTOCK AND PORTMAN NHS FOUNDATION TRUST</c:v>
                </c:pt>
                <c:pt idx="2">
                  <c:v>SURREY AND SUSSEX HEALTHCARE NHS TRUST</c:v>
                </c:pt>
                <c:pt idx="3">
                  <c:v>FRIMLEY HEALTH NHS FOUNDATION TRUST</c:v>
                </c:pt>
                <c:pt idx="4">
                  <c:v>OXFORD UNIVERSITY HOSPITALS NHS FOUNDATION TRUST</c:v>
                </c:pt>
                <c:pt idx="5">
                  <c:v>ST HELENS AND KNOWSLEY HOSPITALS NHS TRUST</c:v>
                </c:pt>
                <c:pt idx="6">
                  <c:v>CENTRAL LONDON COMMUNITY HEALTHCARE NHS TRUST</c:v>
                </c:pt>
                <c:pt idx="7">
                  <c:v>EAST MIDLANDS AMBULANCE SERVICE NHS TRUST</c:v>
                </c:pt>
                <c:pt idx="8">
                  <c:v>MERSEY CARE NHS TRUST</c:v>
                </c:pt>
                <c:pt idx="9">
                  <c:v>DEVON PARTNERSHIP NHS TRUST</c:v>
                </c:pt>
                <c:pt idx="10">
                  <c:v>LEEDS COMMUNITY HEALTHCARE NHS TRUST</c:v>
                </c:pt>
                <c:pt idx="11">
                  <c:v>NORTHERN DEVON HEALTHCARE NHS TRUST</c:v>
                </c:pt>
                <c:pt idx="12">
                  <c:v>LINCOLNSHIRE COMMUNITY HEALTH SERVICES NHS TRUST</c:v>
                </c:pt>
                <c:pt idx="13">
                  <c:v>NOTTINGHAM UNIVERSITY HOSPITALS NHS TRUST</c:v>
                </c:pt>
                <c:pt idx="14">
                  <c:v>NORFOLK COMMUNITY HEALTH AND CARE NHS TRUST</c:v>
                </c:pt>
                <c:pt idx="15">
                  <c:v>STAFFORDSHIRE AND STOKE ON TRENT PARTNERSHIP NHS TRUST</c:v>
                </c:pt>
                <c:pt idx="16">
                  <c:v>NORTH STAFFORDSHIRE COMBINED HEALTHCARE NHS TRUST</c:v>
                </c:pt>
                <c:pt idx="17">
                  <c:v>EAST LANCASHIRE HOSPITALS NHS TRUST</c:v>
                </c:pt>
                <c:pt idx="18">
                  <c:v>NORTH WEST AMBULANCE SERVICE NHS TRUST</c:v>
                </c:pt>
                <c:pt idx="19">
                  <c:v>LEICESTERSHIRE PARTNERSHIP NHS TRUST</c:v>
                </c:pt>
                <c:pt idx="20">
                  <c:v>NORTHAMPTON GENERAL HOSPITAL NHS TRUST</c:v>
                </c:pt>
                <c:pt idx="21">
                  <c:v>HERTFORDSHIRE COMMUNITY NHS TRUST</c:v>
                </c:pt>
                <c:pt idx="22">
                  <c:v>IPSWICH HOSPITAL NHS TRUST</c:v>
                </c:pt>
                <c:pt idx="23">
                  <c:v>BARNET, ENFIELD AND HARINGEY MENTAL HEALTH NHS TRUST</c:v>
                </c:pt>
                <c:pt idx="24">
                  <c:v>PLYMOUTH HOSPITALS NHS TRUST</c:v>
                </c:pt>
                <c:pt idx="25">
                  <c:v>MID YORKSHIRE HOSPITALS NHS TRUST</c:v>
                </c:pt>
                <c:pt idx="26">
                  <c:v>KENT AND MEDWAY NHS AND SOCIAL CARE PARTNERSHIP TRUST</c:v>
                </c:pt>
                <c:pt idx="27">
                  <c:v>MANCHESTER MENTAL HEALTH AND SOCIAL CARE TRUST</c:v>
                </c:pt>
                <c:pt idx="28">
                  <c:v>UNIVERSITY HOSPITALS OF LEICESTER NHS TRUST</c:v>
                </c:pt>
                <c:pt idx="29">
                  <c:v>PENNINE ACUTE HOSPITALS NHS TRUST</c:v>
                </c:pt>
                <c:pt idx="30">
                  <c:v>THE ROYAL WOLVERHAMPTON NHS TRUST</c:v>
                </c:pt>
                <c:pt idx="31">
                  <c:v>LEEDS TEACHING HOSPITALS NHS TRUST</c:v>
                </c:pt>
                <c:pt idx="32">
                  <c:v>YORKSHIRE AMBULANCE SERVICE NHS TRUST</c:v>
                </c:pt>
                <c:pt idx="33">
                  <c:v>BRADFORD DISTRICT CARE NHS FOUNDATION TRUST</c:v>
                </c:pt>
                <c:pt idx="34">
                  <c:v>COVENTRY AND WARWICKSHIRE PARTNERSHIP NHS TRUST</c:v>
                </c:pt>
                <c:pt idx="35">
                  <c:v>ISLE OF WIGHT NHS TRUST</c:v>
                </c:pt>
                <c:pt idx="36">
                  <c:v>SOUTH WARWICKSHIRE NHS FOUNDATION TRUST</c:v>
                </c:pt>
                <c:pt idx="37">
                  <c:v>TAMESIDE HOSPITAL NHS FOUNDATION TRUST</c:v>
                </c:pt>
                <c:pt idx="38">
                  <c:v>ROYAL SURREY COUNTY HOSPITAL NHS FOUNDATION TRUST</c:v>
                </c:pt>
                <c:pt idx="39">
                  <c:v>NORTH ESSEX PARTNERSHIP UNIVERSITY NHS FOUNDATION TRUST</c:v>
                </c:pt>
                <c:pt idx="40">
                  <c:v>LUTON AND DUNSTABLE UNIVERSITY HOSPITAL NHS FOUNDATION TRUST</c:v>
                </c:pt>
                <c:pt idx="41">
                  <c:v>NORFOLK AND SUFFOLK NHS FOUNDATION TRUST</c:v>
                </c:pt>
                <c:pt idx="42">
                  <c:v>THE ROYAL ORTHOPAEDIC HOSPITAL NHS FOUNDATION TRUST</c:v>
                </c:pt>
                <c:pt idx="43">
                  <c:v>KETTERING GENERAL HOSPITAL NHS FOUNDATION TRUST</c:v>
                </c:pt>
                <c:pt idx="44">
                  <c:v>PAPWORTH HOSPITAL NHS FOUNDATION TRUST</c:v>
                </c:pt>
                <c:pt idx="45">
                  <c:v>BERKSHIRE HEALTHCARE NHS FOUNDATION TRUST</c:v>
                </c:pt>
                <c:pt idx="46">
                  <c:v>BLACK COUNTRY PARTNERSHIP NHS FOUNDATION TRUST</c:v>
                </c:pt>
                <c:pt idx="47">
                  <c:v>BRIDGEWATER COMMUNITY HEALTHCARE NHS FOUNDATION TRUST</c:v>
                </c:pt>
                <c:pt idx="48">
                  <c:v>DERBYSHIRE COMMUNITY HEALTH SERVICES NHS FOUNDATION TRUST</c:v>
                </c:pt>
                <c:pt idx="49">
                  <c:v>POOLE HOSPITAL NHS FOUNDATION TRUST</c:v>
                </c:pt>
                <c:pt idx="50">
                  <c:v>LEEDS AND YORK PARTNERSHIP NHS FOUNDATION TRUST</c:v>
                </c:pt>
                <c:pt idx="51">
                  <c:v>QUEEN VICTORIA HOSPITAL NHS FOUNDATION TRUST</c:v>
                </c:pt>
                <c:pt idx="52">
                  <c:v>UNIVERSITY HOSPITALS BRISTOL NHS FOUNDATION TRUST</c:v>
                </c:pt>
                <c:pt idx="53">
                  <c:v>SOUTH CENTRAL AMBULANCE SERVICE NHS FOUNDATION TRUST</c:v>
                </c:pt>
                <c:pt idx="54">
                  <c:v>HOMERTON UNIVERSITY HOSPITAL NHS FOUNDATION TRUST</c:v>
                </c:pt>
                <c:pt idx="55">
                  <c:v>THE QUEEN ELIZABETH HOSPITAL, KING'S LYNN, NHS FOUNDATION TRUST</c:v>
                </c:pt>
                <c:pt idx="56">
                  <c:v>BURTON HOSPITALS NHS FOUNDATION TRUST</c:v>
                </c:pt>
                <c:pt idx="57">
                  <c:v>SHEFFIELD HEALTH AND SOCIAL CARE NHS FOUNDATION TRUST</c:v>
                </c:pt>
                <c:pt idx="58">
                  <c:v>BOLTON NHS FOUNDATION TRUST</c:v>
                </c:pt>
                <c:pt idx="59">
                  <c:v>UNIVERSITY HOSPITALS OF MORECAMBE BAY NHS FOUNDATION TRUST</c:v>
                </c:pt>
                <c:pt idx="60">
                  <c:v>CUMBRIA PARTNERSHIP NHS FOUNDATION TRUST</c:v>
                </c:pt>
                <c:pt idx="61">
                  <c:v>ANONYMOUS</c:v>
                </c:pt>
                <c:pt idx="62">
                  <c:v>THE ROBERT JONES AND AGNES HUNT ORTHOPAEDIC HOSPITAL NHS FOUNDATION TRUST</c:v>
                </c:pt>
                <c:pt idx="63">
                  <c:v>OXFORD HEALTH NHS FOUNDATION TRUST</c:v>
                </c:pt>
                <c:pt idx="64">
                  <c:v>MEDWAY NHS FOUNDATION TRUST</c:v>
                </c:pt>
                <c:pt idx="65">
                  <c:v>PETERBOROUGH AND STAMFORD HOSPITALS NHS FOUNDATION TRUST</c:v>
                </c:pt>
                <c:pt idx="66">
                  <c:v>HUMBER NHS FOUNDATION TRUST</c:v>
                </c:pt>
                <c:pt idx="67">
                  <c:v>CHESHIRE AND WIRRAL PARTNERSHIP NHS FOUNDATION TRUST</c:v>
                </c:pt>
                <c:pt idx="68">
                  <c:v>ROTHERHAM DONCASTER AND SOUTH HUMBER NHS FOUNDATION TRUST</c:v>
                </c:pt>
                <c:pt idx="69">
                  <c:v>NORTHERN LINCOLNSHIRE AND GOOLE NHS FOUNDATION TRUST</c:v>
                </c:pt>
                <c:pt idx="70">
                  <c:v>BARNSLEY HOSPITAL NHS FOUNDATION TRUST</c:v>
                </c:pt>
                <c:pt idx="71">
                  <c:v>LANCASHIRE TEACHING HOSPITALS NHS FOUNDATION TRUST</c:v>
                </c:pt>
                <c:pt idx="72">
                  <c:v>NORFOLK AND NORWICH UNIVERSITY HOSPITALS NHS FOUNDATION TRUST</c:v>
                </c:pt>
                <c:pt idx="73">
                  <c:v>NORTHAMPTONSHIRE HEALTHCARE NHS FOUNDATION TRUST</c:v>
                </c:pt>
                <c:pt idx="74">
                  <c:v>5 BOROUGHS PARTNERSHIP NHS FOUNDATION TRUST</c:v>
                </c:pt>
                <c:pt idx="75">
                  <c:v>SOMERSET PARTNERSHIP NHS FOUNDATION TRUST</c:v>
                </c:pt>
                <c:pt idx="76">
                  <c:v>THE WALTON CENTRE NHS FOUNDATION TRUST</c:v>
                </c:pt>
                <c:pt idx="77">
                  <c:v>DERBYSHIRE HEALTHCARE NHS FOUNDATION TRUST</c:v>
                </c:pt>
                <c:pt idx="78">
                  <c:v>OXLEAS NHS FOUNDATION TRUST</c:v>
                </c:pt>
                <c:pt idx="79">
                  <c:v>HARROGATE AND DISTRICT NHS FOUNDATION TRUST</c:v>
                </c:pt>
                <c:pt idx="80">
                  <c:v>ASHFORD AND ST. PETER'S HOSPITALS NHS FOUNDATION TRUST</c:v>
                </c:pt>
                <c:pt idx="81">
                  <c:v>DORSET HEALTHCARE UNIVERSITY NHS FOUNDATION TRUST</c:v>
                </c:pt>
                <c:pt idx="82">
                  <c:v>SALISBURY NHS FOUNDATION TRUST</c:v>
                </c:pt>
                <c:pt idx="83">
                  <c:v>ALDER HEY CHILDREN'S NHS FOUNDATION TRUST</c:v>
                </c:pt>
                <c:pt idx="84">
                  <c:v>THE ROYAL BOURNEMOUTH AND CHRISTCHURCH HOSPITALS NHS FOUNDATION TRUST</c:v>
                </c:pt>
                <c:pt idx="85">
                  <c:v>SURREY AND BORDERS PARTNERSHIP NHS FOUNDATION TRUST</c:v>
                </c:pt>
                <c:pt idx="86">
                  <c:v>NOTTINGHAMSHIRE HEALTHCARE NHS FOUNDATION TRUST</c:v>
                </c:pt>
                <c:pt idx="87">
                  <c:v>WIRRAL UNIVERSITY TEACHING HOSPITAL NHS FOUNDATION TRUST</c:v>
                </c:pt>
                <c:pt idx="88">
                  <c:v>SOUTHERN HEALTH NHS FOUNDATION TRUST</c:v>
                </c:pt>
                <c:pt idx="89">
                  <c:v>THE DUDLEY GROUP NHS FOUNDATION TRUST</c:v>
                </c:pt>
                <c:pt idx="90">
                  <c:v>CALDERDALE AND HUDDERSFIELD NHS FOUNDATION TRUST</c:v>
                </c:pt>
                <c:pt idx="91">
                  <c:v>SALFORD ROYAL NHS FOUNDATION TRUST</c:v>
                </c:pt>
                <c:pt idx="92">
                  <c:v>LINCOLNSHIRE PARTNERSHIP NHS FOUNDATION TRUST</c:v>
                </c:pt>
                <c:pt idx="93">
                  <c:v>BLACKPOOL TEACHING HOSPITALS NHS FOUNDATION TRUST</c:v>
                </c:pt>
                <c:pt idx="94">
                  <c:v>GLOUCESTERSHIRE HOSPITALS NHS FOUNDATION TRUST</c:v>
                </c:pt>
                <c:pt idx="95">
                  <c:v>CHESTERFIELD ROYAL HOSPITAL NHS FOUNDATION TRUST</c:v>
                </c:pt>
                <c:pt idx="96">
                  <c:v>NORTHUMBERLAND, TYNE AND WEAR NHS FOUNDATION TRUST</c:v>
                </c:pt>
                <c:pt idx="97">
                  <c:v>ROYAL UNITED HOSPITAL BATH NHS FOUNDATION TRUST</c:v>
                </c:pt>
                <c:pt idx="98">
                  <c:v>SOUTH TEES HOSPITALS NHS FOUNDATION TRUST</c:v>
                </c:pt>
                <c:pt idx="99">
                  <c:v>NORTH EAST AMBULANCE SERVICE NHS FOUNDATION TRUST</c:v>
                </c:pt>
                <c:pt idx="100">
                  <c:v>GREAT ORMOND STREET HOSPITAL FOR CHILDREN NHS FOUNDATION TRUST</c:v>
                </c:pt>
                <c:pt idx="101">
                  <c:v>SHEFFIELD CHILDREN'S NHS FOUNDATION TRUST</c:v>
                </c:pt>
                <c:pt idx="102">
                  <c:v>HERTFORDSHIRE PARTNERSHIP UNIVERSITY NHS FOUNDATION TRUST</c:v>
                </c:pt>
                <c:pt idx="103">
                  <c:v>NORTH EAST LONDON NHS FOUNDATION TRUST</c:v>
                </c:pt>
                <c:pt idx="104">
                  <c:v>YORK TEACHING HOSPITAL NHS FOUNDATION TRUST</c:v>
                </c:pt>
                <c:pt idx="105">
                  <c:v>NORTH TEES AND HARTLEPOOL NHS FOUNDATION TRUST</c:v>
                </c:pt>
                <c:pt idx="106">
                  <c:v>SHEFFIELD TEACHING HOSPITALS NHS FOUNDATION TRUST</c:v>
                </c:pt>
                <c:pt idx="107">
                  <c:v>NORTHUMBRIA HEALTHCARE NHS FOUNDATION TRUST</c:v>
                </c:pt>
                <c:pt idx="108">
                  <c:v>JAMES PAGET UNIVERSITY HOSPITALS NHS FOUNDATION TRUST</c:v>
                </c:pt>
                <c:pt idx="109">
                  <c:v>THE ROTHERHAM NHS FOUNDATION TRUST</c:v>
                </c:pt>
                <c:pt idx="110">
                  <c:v>SOUTH ESSEX PARTNERSHIP UNIVERSITY NHS FOUNDATION TRUST</c:v>
                </c:pt>
                <c:pt idx="111">
                  <c:v>THE CLATTERBRIDGE CANCER CENTRE NHS FOUNDATION TRUST</c:v>
                </c:pt>
                <c:pt idx="112">
                  <c:v>GUY'S AND ST THOMAS' NHS FOUNDATION TRUST</c:v>
                </c:pt>
                <c:pt idx="113">
                  <c:v>BIRMINGHAM AND SOLIHULL MENTAL HEALTH NHS FOUNDATION TRUST</c:v>
                </c:pt>
              </c:strCache>
            </c:strRef>
          </c:cat>
          <c:val>
            <c:numRef>
              <c:f>'NED tables'!$C$10:$C$123</c:f>
              <c:numCache>
                <c:formatCode>"£"#,##0</c:formatCode>
                <c:ptCount val="114"/>
                <c:pt idx="4">
                  <c:v>6000</c:v>
                </c:pt>
                <c:pt idx="5">
                  <c:v>6000</c:v>
                </c:pt>
                <c:pt idx="6">
                  <c:v>6000</c:v>
                </c:pt>
                <c:pt idx="7">
                  <c:v>6093</c:v>
                </c:pt>
                <c:pt idx="8">
                  <c:v>6095</c:v>
                </c:pt>
                <c:pt idx="9">
                  <c:v>6157</c:v>
                </c:pt>
                <c:pt idx="10">
                  <c:v>6157</c:v>
                </c:pt>
                <c:pt idx="11">
                  <c:v>6157</c:v>
                </c:pt>
                <c:pt idx="12">
                  <c:v>6157</c:v>
                </c:pt>
                <c:pt idx="13">
                  <c:v>6157</c:v>
                </c:pt>
                <c:pt idx="14">
                  <c:v>6157</c:v>
                </c:pt>
                <c:pt idx="15">
                  <c:v>6157</c:v>
                </c:pt>
                <c:pt idx="16">
                  <c:v>6157</c:v>
                </c:pt>
                <c:pt idx="17">
                  <c:v>6157</c:v>
                </c:pt>
                <c:pt idx="18">
                  <c:v>6157</c:v>
                </c:pt>
                <c:pt idx="19">
                  <c:v>6157</c:v>
                </c:pt>
                <c:pt idx="20">
                  <c:v>6157</c:v>
                </c:pt>
                <c:pt idx="21">
                  <c:v>6157</c:v>
                </c:pt>
                <c:pt idx="22">
                  <c:v>6157</c:v>
                </c:pt>
                <c:pt idx="23">
                  <c:v>6157</c:v>
                </c:pt>
                <c:pt idx="24">
                  <c:v>6157</c:v>
                </c:pt>
                <c:pt idx="25">
                  <c:v>6157</c:v>
                </c:pt>
                <c:pt idx="26">
                  <c:v>6157</c:v>
                </c:pt>
                <c:pt idx="27">
                  <c:v>6157</c:v>
                </c:pt>
                <c:pt idx="28">
                  <c:v>6157</c:v>
                </c:pt>
                <c:pt idx="29">
                  <c:v>6157</c:v>
                </c:pt>
                <c:pt idx="30">
                  <c:v>6157</c:v>
                </c:pt>
                <c:pt idx="31">
                  <c:v>6200</c:v>
                </c:pt>
                <c:pt idx="32">
                  <c:v>6200</c:v>
                </c:pt>
                <c:pt idx="33">
                  <c:v>6157</c:v>
                </c:pt>
                <c:pt idx="34">
                  <c:v>6157</c:v>
                </c:pt>
                <c:pt idx="35">
                  <c:v>6990</c:v>
                </c:pt>
                <c:pt idx="36">
                  <c:v>10000</c:v>
                </c:pt>
                <c:pt idx="37">
                  <c:v>10500</c:v>
                </c:pt>
                <c:pt idx="38">
                  <c:v>10590</c:v>
                </c:pt>
                <c:pt idx="39">
                  <c:v>11000</c:v>
                </c:pt>
                <c:pt idx="40">
                  <c:v>11000</c:v>
                </c:pt>
                <c:pt idx="41">
                  <c:v>11000</c:v>
                </c:pt>
                <c:pt idx="42">
                  <c:v>11000</c:v>
                </c:pt>
                <c:pt idx="43">
                  <c:v>11125</c:v>
                </c:pt>
                <c:pt idx="44">
                  <c:v>11500</c:v>
                </c:pt>
                <c:pt idx="45">
                  <c:v>11500</c:v>
                </c:pt>
                <c:pt idx="46">
                  <c:v>11692</c:v>
                </c:pt>
                <c:pt idx="47">
                  <c:v>12000</c:v>
                </c:pt>
                <c:pt idx="48">
                  <c:v>12000</c:v>
                </c:pt>
                <c:pt idx="49">
                  <c:v>12000</c:v>
                </c:pt>
                <c:pt idx="50">
                  <c:v>12000</c:v>
                </c:pt>
                <c:pt idx="51">
                  <c:v>12000</c:v>
                </c:pt>
                <c:pt idx="52">
                  <c:v>12000</c:v>
                </c:pt>
                <c:pt idx="53">
                  <c:v>12000</c:v>
                </c:pt>
                <c:pt idx="54">
                  <c:v>12000</c:v>
                </c:pt>
                <c:pt idx="55">
                  <c:v>12000</c:v>
                </c:pt>
                <c:pt idx="56">
                  <c:v>12000</c:v>
                </c:pt>
                <c:pt idx="57">
                  <c:v>12000</c:v>
                </c:pt>
                <c:pt idx="58">
                  <c:v>12000</c:v>
                </c:pt>
                <c:pt idx="59">
                  <c:v>12000</c:v>
                </c:pt>
                <c:pt idx="60">
                  <c:v>12000</c:v>
                </c:pt>
                <c:pt idx="61">
                  <c:v>12000</c:v>
                </c:pt>
                <c:pt idx="62">
                  <c:v>12120</c:v>
                </c:pt>
                <c:pt idx="63">
                  <c:v>12180</c:v>
                </c:pt>
                <c:pt idx="64">
                  <c:v>12180</c:v>
                </c:pt>
                <c:pt idx="65">
                  <c:v>12200</c:v>
                </c:pt>
                <c:pt idx="66">
                  <c:v>12250</c:v>
                </c:pt>
                <c:pt idx="67">
                  <c:v>12302</c:v>
                </c:pt>
                <c:pt idx="68">
                  <c:v>12411</c:v>
                </c:pt>
                <c:pt idx="69">
                  <c:v>12500</c:v>
                </c:pt>
                <c:pt idx="70">
                  <c:v>12500</c:v>
                </c:pt>
                <c:pt idx="71">
                  <c:v>12500</c:v>
                </c:pt>
                <c:pt idx="72">
                  <c:v>12500</c:v>
                </c:pt>
                <c:pt idx="73">
                  <c:v>12500</c:v>
                </c:pt>
                <c:pt idx="74">
                  <c:v>12600</c:v>
                </c:pt>
                <c:pt idx="75">
                  <c:v>12622</c:v>
                </c:pt>
                <c:pt idx="76">
                  <c:v>12625</c:v>
                </c:pt>
                <c:pt idx="77">
                  <c:v>12638</c:v>
                </c:pt>
                <c:pt idx="78">
                  <c:v>12735</c:v>
                </c:pt>
                <c:pt idx="79">
                  <c:v>12738</c:v>
                </c:pt>
                <c:pt idx="80">
                  <c:v>12800</c:v>
                </c:pt>
                <c:pt idx="81">
                  <c:v>13000</c:v>
                </c:pt>
                <c:pt idx="82">
                  <c:v>13000</c:v>
                </c:pt>
                <c:pt idx="83">
                  <c:v>13000</c:v>
                </c:pt>
                <c:pt idx="84">
                  <c:v>13000</c:v>
                </c:pt>
                <c:pt idx="85">
                  <c:v>13000</c:v>
                </c:pt>
                <c:pt idx="86">
                  <c:v>13000</c:v>
                </c:pt>
                <c:pt idx="87">
                  <c:v>13000</c:v>
                </c:pt>
                <c:pt idx="88">
                  <c:v>13000</c:v>
                </c:pt>
                <c:pt idx="89">
                  <c:v>13059</c:v>
                </c:pt>
                <c:pt idx="90">
                  <c:v>13137</c:v>
                </c:pt>
                <c:pt idx="91">
                  <c:v>13232</c:v>
                </c:pt>
                <c:pt idx="92">
                  <c:v>13285</c:v>
                </c:pt>
                <c:pt idx="93">
                  <c:v>13312</c:v>
                </c:pt>
                <c:pt idx="94">
                  <c:v>13320</c:v>
                </c:pt>
                <c:pt idx="95">
                  <c:v>13364</c:v>
                </c:pt>
                <c:pt idx="96">
                  <c:v>13500</c:v>
                </c:pt>
                <c:pt idx="97">
                  <c:v>13750</c:v>
                </c:pt>
                <c:pt idx="98">
                  <c:v>13750</c:v>
                </c:pt>
                <c:pt idx="99">
                  <c:v>14000</c:v>
                </c:pt>
                <c:pt idx="100">
                  <c:v>14000</c:v>
                </c:pt>
                <c:pt idx="101">
                  <c:v>14352</c:v>
                </c:pt>
                <c:pt idx="102">
                  <c:v>15000</c:v>
                </c:pt>
                <c:pt idx="103">
                  <c:v>15000</c:v>
                </c:pt>
                <c:pt idx="104">
                  <c:v>15237</c:v>
                </c:pt>
                <c:pt idx="105">
                  <c:v>15330</c:v>
                </c:pt>
                <c:pt idx="106">
                  <c:v>15500</c:v>
                </c:pt>
                <c:pt idx="107">
                  <c:v>15518</c:v>
                </c:pt>
                <c:pt idx="108">
                  <c:v>15840</c:v>
                </c:pt>
                <c:pt idx="109">
                  <c:v>16500</c:v>
                </c:pt>
                <c:pt idx="110">
                  <c:v>16522</c:v>
                </c:pt>
                <c:pt idx="111">
                  <c:v>16835</c:v>
                </c:pt>
                <c:pt idx="112">
                  <c:v>17000</c:v>
                </c:pt>
                <c:pt idx="113">
                  <c:v>17500</c:v>
                </c:pt>
              </c:numCache>
            </c:numRef>
          </c:val>
        </c:ser>
        <c:ser>
          <c:idx val="1"/>
          <c:order val="1"/>
          <c:tx>
            <c:strRef>
              <c:f>'NED tables'!$D$9</c:f>
              <c:strCache>
                <c:ptCount val="1"/>
                <c:pt idx="0">
                  <c:v>Other remuneration / allowances</c:v>
                </c:pt>
              </c:strCache>
            </c:strRef>
          </c:tx>
          <c:invertIfNegative val="0"/>
          <c:dLbls>
            <c:delete val="1"/>
          </c:dLbls>
          <c:cat>
            <c:strRef>
              <c:f>'NED tables'!$B$10:$B$123</c:f>
              <c:strCache>
                <c:ptCount val="114"/>
                <c:pt idx="0">
                  <c:v>KING'S COLLEGE HOSPITAL NHS FOUNDATION TRUST</c:v>
                </c:pt>
                <c:pt idx="1">
                  <c:v>TAVISTOCK AND PORTMAN NHS FOUNDATION TRUST</c:v>
                </c:pt>
                <c:pt idx="2">
                  <c:v>SURREY AND SUSSEX HEALTHCARE NHS TRUST</c:v>
                </c:pt>
                <c:pt idx="3">
                  <c:v>FRIMLEY HEALTH NHS FOUNDATION TRUST</c:v>
                </c:pt>
                <c:pt idx="4">
                  <c:v>OXFORD UNIVERSITY HOSPITALS NHS FOUNDATION TRUST</c:v>
                </c:pt>
                <c:pt idx="5">
                  <c:v>ST HELENS AND KNOWSLEY HOSPITALS NHS TRUST</c:v>
                </c:pt>
                <c:pt idx="6">
                  <c:v>CENTRAL LONDON COMMUNITY HEALTHCARE NHS TRUST</c:v>
                </c:pt>
                <c:pt idx="7">
                  <c:v>EAST MIDLANDS AMBULANCE SERVICE NHS TRUST</c:v>
                </c:pt>
                <c:pt idx="8">
                  <c:v>MERSEY CARE NHS TRUST</c:v>
                </c:pt>
                <c:pt idx="9">
                  <c:v>DEVON PARTNERSHIP NHS TRUST</c:v>
                </c:pt>
                <c:pt idx="10">
                  <c:v>LEEDS COMMUNITY HEALTHCARE NHS TRUST</c:v>
                </c:pt>
                <c:pt idx="11">
                  <c:v>NORTHERN DEVON HEALTHCARE NHS TRUST</c:v>
                </c:pt>
                <c:pt idx="12">
                  <c:v>LINCOLNSHIRE COMMUNITY HEALTH SERVICES NHS TRUST</c:v>
                </c:pt>
                <c:pt idx="13">
                  <c:v>NOTTINGHAM UNIVERSITY HOSPITALS NHS TRUST</c:v>
                </c:pt>
                <c:pt idx="14">
                  <c:v>NORFOLK COMMUNITY HEALTH AND CARE NHS TRUST</c:v>
                </c:pt>
                <c:pt idx="15">
                  <c:v>STAFFORDSHIRE AND STOKE ON TRENT PARTNERSHIP NHS TRUST</c:v>
                </c:pt>
                <c:pt idx="16">
                  <c:v>NORTH STAFFORDSHIRE COMBINED HEALTHCARE NHS TRUST</c:v>
                </c:pt>
                <c:pt idx="17">
                  <c:v>EAST LANCASHIRE HOSPITALS NHS TRUST</c:v>
                </c:pt>
                <c:pt idx="18">
                  <c:v>NORTH WEST AMBULANCE SERVICE NHS TRUST</c:v>
                </c:pt>
                <c:pt idx="19">
                  <c:v>LEICESTERSHIRE PARTNERSHIP NHS TRUST</c:v>
                </c:pt>
                <c:pt idx="20">
                  <c:v>NORTHAMPTON GENERAL HOSPITAL NHS TRUST</c:v>
                </c:pt>
                <c:pt idx="21">
                  <c:v>HERTFORDSHIRE COMMUNITY NHS TRUST</c:v>
                </c:pt>
                <c:pt idx="22">
                  <c:v>IPSWICH HOSPITAL NHS TRUST</c:v>
                </c:pt>
                <c:pt idx="23">
                  <c:v>BARNET, ENFIELD AND HARINGEY MENTAL HEALTH NHS TRUST</c:v>
                </c:pt>
                <c:pt idx="24">
                  <c:v>PLYMOUTH HOSPITALS NHS TRUST</c:v>
                </c:pt>
                <c:pt idx="25">
                  <c:v>MID YORKSHIRE HOSPITALS NHS TRUST</c:v>
                </c:pt>
                <c:pt idx="26">
                  <c:v>KENT AND MEDWAY NHS AND SOCIAL CARE PARTNERSHIP TRUST</c:v>
                </c:pt>
                <c:pt idx="27">
                  <c:v>MANCHESTER MENTAL HEALTH AND SOCIAL CARE TRUST</c:v>
                </c:pt>
                <c:pt idx="28">
                  <c:v>UNIVERSITY HOSPITALS OF LEICESTER NHS TRUST</c:v>
                </c:pt>
                <c:pt idx="29">
                  <c:v>PENNINE ACUTE HOSPITALS NHS TRUST</c:v>
                </c:pt>
                <c:pt idx="30">
                  <c:v>THE ROYAL WOLVERHAMPTON NHS TRUST</c:v>
                </c:pt>
                <c:pt idx="31">
                  <c:v>LEEDS TEACHING HOSPITALS NHS TRUST</c:v>
                </c:pt>
                <c:pt idx="32">
                  <c:v>YORKSHIRE AMBULANCE SERVICE NHS TRUST</c:v>
                </c:pt>
                <c:pt idx="33">
                  <c:v>BRADFORD DISTRICT CARE NHS FOUNDATION TRUST</c:v>
                </c:pt>
                <c:pt idx="34">
                  <c:v>COVENTRY AND WARWICKSHIRE PARTNERSHIP NHS TRUST</c:v>
                </c:pt>
                <c:pt idx="35">
                  <c:v>ISLE OF WIGHT NHS TRUST</c:v>
                </c:pt>
                <c:pt idx="36">
                  <c:v>SOUTH WARWICKSHIRE NHS FOUNDATION TRUST</c:v>
                </c:pt>
                <c:pt idx="37">
                  <c:v>TAMESIDE HOSPITAL NHS FOUNDATION TRUST</c:v>
                </c:pt>
                <c:pt idx="38">
                  <c:v>ROYAL SURREY COUNTY HOSPITAL NHS FOUNDATION TRUST</c:v>
                </c:pt>
                <c:pt idx="39">
                  <c:v>NORTH ESSEX PARTNERSHIP UNIVERSITY NHS FOUNDATION TRUST</c:v>
                </c:pt>
                <c:pt idx="40">
                  <c:v>LUTON AND DUNSTABLE UNIVERSITY HOSPITAL NHS FOUNDATION TRUST</c:v>
                </c:pt>
                <c:pt idx="41">
                  <c:v>NORFOLK AND SUFFOLK NHS FOUNDATION TRUST</c:v>
                </c:pt>
                <c:pt idx="42">
                  <c:v>THE ROYAL ORTHOPAEDIC HOSPITAL NHS FOUNDATION TRUST</c:v>
                </c:pt>
                <c:pt idx="43">
                  <c:v>KETTERING GENERAL HOSPITAL NHS FOUNDATION TRUST</c:v>
                </c:pt>
                <c:pt idx="44">
                  <c:v>PAPWORTH HOSPITAL NHS FOUNDATION TRUST</c:v>
                </c:pt>
                <c:pt idx="45">
                  <c:v>BERKSHIRE HEALTHCARE NHS FOUNDATION TRUST</c:v>
                </c:pt>
                <c:pt idx="46">
                  <c:v>BLACK COUNTRY PARTNERSHIP NHS FOUNDATION TRUST</c:v>
                </c:pt>
                <c:pt idx="47">
                  <c:v>BRIDGEWATER COMMUNITY HEALTHCARE NHS FOUNDATION TRUST</c:v>
                </c:pt>
                <c:pt idx="48">
                  <c:v>DERBYSHIRE COMMUNITY HEALTH SERVICES NHS FOUNDATION TRUST</c:v>
                </c:pt>
                <c:pt idx="49">
                  <c:v>POOLE HOSPITAL NHS FOUNDATION TRUST</c:v>
                </c:pt>
                <c:pt idx="50">
                  <c:v>LEEDS AND YORK PARTNERSHIP NHS FOUNDATION TRUST</c:v>
                </c:pt>
                <c:pt idx="51">
                  <c:v>QUEEN VICTORIA HOSPITAL NHS FOUNDATION TRUST</c:v>
                </c:pt>
                <c:pt idx="52">
                  <c:v>UNIVERSITY HOSPITALS BRISTOL NHS FOUNDATION TRUST</c:v>
                </c:pt>
                <c:pt idx="53">
                  <c:v>SOUTH CENTRAL AMBULANCE SERVICE NHS FOUNDATION TRUST</c:v>
                </c:pt>
                <c:pt idx="54">
                  <c:v>HOMERTON UNIVERSITY HOSPITAL NHS FOUNDATION TRUST</c:v>
                </c:pt>
                <c:pt idx="55">
                  <c:v>THE QUEEN ELIZABETH HOSPITAL, KING'S LYNN, NHS FOUNDATION TRUST</c:v>
                </c:pt>
                <c:pt idx="56">
                  <c:v>BURTON HOSPITALS NHS FOUNDATION TRUST</c:v>
                </c:pt>
                <c:pt idx="57">
                  <c:v>SHEFFIELD HEALTH AND SOCIAL CARE NHS FOUNDATION TRUST</c:v>
                </c:pt>
                <c:pt idx="58">
                  <c:v>BOLTON NHS FOUNDATION TRUST</c:v>
                </c:pt>
                <c:pt idx="59">
                  <c:v>UNIVERSITY HOSPITALS OF MORECAMBE BAY NHS FOUNDATION TRUST</c:v>
                </c:pt>
                <c:pt idx="60">
                  <c:v>CUMBRIA PARTNERSHIP NHS FOUNDATION TRUST</c:v>
                </c:pt>
                <c:pt idx="61">
                  <c:v>ANONYMOUS</c:v>
                </c:pt>
                <c:pt idx="62">
                  <c:v>THE ROBERT JONES AND AGNES HUNT ORTHOPAEDIC HOSPITAL NHS FOUNDATION TRUST</c:v>
                </c:pt>
                <c:pt idx="63">
                  <c:v>OXFORD HEALTH NHS FOUNDATION TRUST</c:v>
                </c:pt>
                <c:pt idx="64">
                  <c:v>MEDWAY NHS FOUNDATION TRUST</c:v>
                </c:pt>
                <c:pt idx="65">
                  <c:v>PETERBOROUGH AND STAMFORD HOSPITALS NHS FOUNDATION TRUST</c:v>
                </c:pt>
                <c:pt idx="66">
                  <c:v>HUMBER NHS FOUNDATION TRUST</c:v>
                </c:pt>
                <c:pt idx="67">
                  <c:v>CHESHIRE AND WIRRAL PARTNERSHIP NHS FOUNDATION TRUST</c:v>
                </c:pt>
                <c:pt idx="68">
                  <c:v>ROTHERHAM DONCASTER AND SOUTH HUMBER NHS FOUNDATION TRUST</c:v>
                </c:pt>
                <c:pt idx="69">
                  <c:v>NORTHERN LINCOLNSHIRE AND GOOLE NHS FOUNDATION TRUST</c:v>
                </c:pt>
                <c:pt idx="70">
                  <c:v>BARNSLEY HOSPITAL NHS FOUNDATION TRUST</c:v>
                </c:pt>
                <c:pt idx="71">
                  <c:v>LANCASHIRE TEACHING HOSPITALS NHS FOUNDATION TRUST</c:v>
                </c:pt>
                <c:pt idx="72">
                  <c:v>NORFOLK AND NORWICH UNIVERSITY HOSPITALS NHS FOUNDATION TRUST</c:v>
                </c:pt>
                <c:pt idx="73">
                  <c:v>NORTHAMPTONSHIRE HEALTHCARE NHS FOUNDATION TRUST</c:v>
                </c:pt>
                <c:pt idx="74">
                  <c:v>5 BOROUGHS PARTNERSHIP NHS FOUNDATION TRUST</c:v>
                </c:pt>
                <c:pt idx="75">
                  <c:v>SOMERSET PARTNERSHIP NHS FOUNDATION TRUST</c:v>
                </c:pt>
                <c:pt idx="76">
                  <c:v>THE WALTON CENTRE NHS FOUNDATION TRUST</c:v>
                </c:pt>
                <c:pt idx="77">
                  <c:v>DERBYSHIRE HEALTHCARE NHS FOUNDATION TRUST</c:v>
                </c:pt>
                <c:pt idx="78">
                  <c:v>OXLEAS NHS FOUNDATION TRUST</c:v>
                </c:pt>
                <c:pt idx="79">
                  <c:v>HARROGATE AND DISTRICT NHS FOUNDATION TRUST</c:v>
                </c:pt>
                <c:pt idx="80">
                  <c:v>ASHFORD AND ST. PETER'S HOSPITALS NHS FOUNDATION TRUST</c:v>
                </c:pt>
                <c:pt idx="81">
                  <c:v>DORSET HEALTHCARE UNIVERSITY NHS FOUNDATION TRUST</c:v>
                </c:pt>
                <c:pt idx="82">
                  <c:v>SALISBURY NHS FOUNDATION TRUST</c:v>
                </c:pt>
                <c:pt idx="83">
                  <c:v>ALDER HEY CHILDREN'S NHS FOUNDATION TRUST</c:v>
                </c:pt>
                <c:pt idx="84">
                  <c:v>THE ROYAL BOURNEMOUTH AND CHRISTCHURCH HOSPITALS NHS FOUNDATION TRUST</c:v>
                </c:pt>
                <c:pt idx="85">
                  <c:v>SURREY AND BORDERS PARTNERSHIP NHS FOUNDATION TRUST</c:v>
                </c:pt>
                <c:pt idx="86">
                  <c:v>NOTTINGHAMSHIRE HEALTHCARE NHS FOUNDATION TRUST</c:v>
                </c:pt>
                <c:pt idx="87">
                  <c:v>WIRRAL UNIVERSITY TEACHING HOSPITAL NHS FOUNDATION TRUST</c:v>
                </c:pt>
                <c:pt idx="88">
                  <c:v>SOUTHERN HEALTH NHS FOUNDATION TRUST</c:v>
                </c:pt>
                <c:pt idx="89">
                  <c:v>THE DUDLEY GROUP NHS FOUNDATION TRUST</c:v>
                </c:pt>
                <c:pt idx="90">
                  <c:v>CALDERDALE AND HUDDERSFIELD NHS FOUNDATION TRUST</c:v>
                </c:pt>
                <c:pt idx="91">
                  <c:v>SALFORD ROYAL NHS FOUNDATION TRUST</c:v>
                </c:pt>
                <c:pt idx="92">
                  <c:v>LINCOLNSHIRE PARTNERSHIP NHS FOUNDATION TRUST</c:v>
                </c:pt>
                <c:pt idx="93">
                  <c:v>BLACKPOOL TEACHING HOSPITALS NHS FOUNDATION TRUST</c:v>
                </c:pt>
                <c:pt idx="94">
                  <c:v>GLOUCESTERSHIRE HOSPITALS NHS FOUNDATION TRUST</c:v>
                </c:pt>
                <c:pt idx="95">
                  <c:v>CHESTERFIELD ROYAL HOSPITAL NHS FOUNDATION TRUST</c:v>
                </c:pt>
                <c:pt idx="96">
                  <c:v>NORTHUMBERLAND, TYNE AND WEAR NHS FOUNDATION TRUST</c:v>
                </c:pt>
                <c:pt idx="97">
                  <c:v>ROYAL UNITED HOSPITAL BATH NHS FOUNDATION TRUST</c:v>
                </c:pt>
                <c:pt idx="98">
                  <c:v>SOUTH TEES HOSPITALS NHS FOUNDATION TRUST</c:v>
                </c:pt>
                <c:pt idx="99">
                  <c:v>NORTH EAST AMBULANCE SERVICE NHS FOUNDATION TRUST</c:v>
                </c:pt>
                <c:pt idx="100">
                  <c:v>GREAT ORMOND STREET HOSPITAL FOR CHILDREN NHS FOUNDATION TRUST</c:v>
                </c:pt>
                <c:pt idx="101">
                  <c:v>SHEFFIELD CHILDREN'S NHS FOUNDATION TRUST</c:v>
                </c:pt>
                <c:pt idx="102">
                  <c:v>HERTFORDSHIRE PARTNERSHIP UNIVERSITY NHS FOUNDATION TRUST</c:v>
                </c:pt>
                <c:pt idx="103">
                  <c:v>NORTH EAST LONDON NHS FOUNDATION TRUST</c:v>
                </c:pt>
                <c:pt idx="104">
                  <c:v>YORK TEACHING HOSPITAL NHS FOUNDATION TRUST</c:v>
                </c:pt>
                <c:pt idx="105">
                  <c:v>NORTH TEES AND HARTLEPOOL NHS FOUNDATION TRUST</c:v>
                </c:pt>
                <c:pt idx="106">
                  <c:v>SHEFFIELD TEACHING HOSPITALS NHS FOUNDATION TRUST</c:v>
                </c:pt>
                <c:pt idx="107">
                  <c:v>NORTHUMBRIA HEALTHCARE NHS FOUNDATION TRUST</c:v>
                </c:pt>
                <c:pt idx="108">
                  <c:v>JAMES PAGET UNIVERSITY HOSPITALS NHS FOUNDATION TRUST</c:v>
                </c:pt>
                <c:pt idx="109">
                  <c:v>THE ROTHERHAM NHS FOUNDATION TRUST</c:v>
                </c:pt>
                <c:pt idx="110">
                  <c:v>SOUTH ESSEX PARTNERSHIP UNIVERSITY NHS FOUNDATION TRUST</c:v>
                </c:pt>
                <c:pt idx="111">
                  <c:v>THE CLATTERBRIDGE CANCER CENTRE NHS FOUNDATION TRUST</c:v>
                </c:pt>
                <c:pt idx="112">
                  <c:v>GUY'S AND ST THOMAS' NHS FOUNDATION TRUST</c:v>
                </c:pt>
                <c:pt idx="113">
                  <c:v>BIRMINGHAM AND SOLIHULL MENTAL HEALTH NHS FOUNDATION TRUST</c:v>
                </c:pt>
              </c:strCache>
            </c:strRef>
          </c:cat>
          <c:val>
            <c:numRef>
              <c:f>'NED tables'!$D$10:$D$123</c:f>
              <c:numCache>
                <c:formatCode>"£"#,##0</c:formatCode>
                <c:ptCount val="114"/>
                <c:pt idx="10">
                  <c:v>0</c:v>
                </c:pt>
                <c:pt idx="12">
                  <c:v>0</c:v>
                </c:pt>
                <c:pt idx="13">
                  <c:v>0</c:v>
                </c:pt>
                <c:pt idx="16">
                  <c:v>0</c:v>
                </c:pt>
                <c:pt idx="22">
                  <c:v>0</c:v>
                </c:pt>
                <c:pt idx="26">
                  <c:v>0</c:v>
                </c:pt>
                <c:pt idx="32">
                  <c:v>0</c:v>
                </c:pt>
                <c:pt idx="33">
                  <c:v>200</c:v>
                </c:pt>
                <c:pt idx="34">
                  <c:v>513</c:v>
                </c:pt>
                <c:pt idx="37">
                  <c:v>0</c:v>
                </c:pt>
                <c:pt idx="38">
                  <c:v>0</c:v>
                </c:pt>
                <c:pt idx="52">
                  <c:v>0</c:v>
                </c:pt>
                <c:pt idx="55">
                  <c:v>0</c:v>
                </c:pt>
                <c:pt idx="60">
                  <c:v>0</c:v>
                </c:pt>
                <c:pt idx="61">
                  <c:v>0</c:v>
                </c:pt>
                <c:pt idx="72">
                  <c:v>0</c:v>
                </c:pt>
                <c:pt idx="73">
                  <c:v>0</c:v>
                </c:pt>
                <c:pt idx="78">
                  <c:v>0</c:v>
                </c:pt>
                <c:pt idx="81">
                  <c:v>0</c:v>
                </c:pt>
                <c:pt idx="87">
                  <c:v>0</c:v>
                </c:pt>
                <c:pt idx="88">
                  <c:v>1</c:v>
                </c:pt>
                <c:pt idx="90">
                  <c:v>0</c:v>
                </c:pt>
                <c:pt idx="92">
                  <c:v>0</c:v>
                </c:pt>
                <c:pt idx="96">
                  <c:v>0</c:v>
                </c:pt>
                <c:pt idx="100">
                  <c:v>0</c:v>
                </c:pt>
                <c:pt idx="105">
                  <c:v>0</c:v>
                </c:pt>
                <c:pt idx="107">
                  <c:v>0</c:v>
                </c:pt>
                <c:pt idx="108">
                  <c:v>0</c:v>
                </c:pt>
                <c:pt idx="109">
                  <c:v>0</c:v>
                </c:pt>
              </c:numCache>
            </c:numRef>
          </c:val>
        </c:ser>
        <c:ser>
          <c:idx val="2"/>
          <c:order val="2"/>
          <c:tx>
            <c:strRef>
              <c:f>'NED tables'!$E$9</c:f>
              <c:strCache>
                <c:ptCount val="1"/>
                <c:pt idx="0">
                  <c:v>Sum of NED - total remuneration</c:v>
                </c:pt>
              </c:strCache>
            </c:strRef>
          </c:tx>
          <c:spPr>
            <a:noFill/>
          </c:spPr>
          <c:invertIfNegative val="0"/>
          <c:dLbls>
            <c:delete val="1"/>
          </c:dLbls>
          <c:cat>
            <c:strRef>
              <c:f>'NED tables'!$B$10:$B$123</c:f>
              <c:strCache>
                <c:ptCount val="114"/>
                <c:pt idx="0">
                  <c:v>KING'S COLLEGE HOSPITAL NHS FOUNDATION TRUST</c:v>
                </c:pt>
                <c:pt idx="1">
                  <c:v>TAVISTOCK AND PORTMAN NHS FOUNDATION TRUST</c:v>
                </c:pt>
                <c:pt idx="2">
                  <c:v>SURREY AND SUSSEX HEALTHCARE NHS TRUST</c:v>
                </c:pt>
                <c:pt idx="3">
                  <c:v>FRIMLEY HEALTH NHS FOUNDATION TRUST</c:v>
                </c:pt>
                <c:pt idx="4">
                  <c:v>OXFORD UNIVERSITY HOSPITALS NHS FOUNDATION TRUST</c:v>
                </c:pt>
                <c:pt idx="5">
                  <c:v>ST HELENS AND KNOWSLEY HOSPITALS NHS TRUST</c:v>
                </c:pt>
                <c:pt idx="6">
                  <c:v>CENTRAL LONDON COMMUNITY HEALTHCARE NHS TRUST</c:v>
                </c:pt>
                <c:pt idx="7">
                  <c:v>EAST MIDLANDS AMBULANCE SERVICE NHS TRUST</c:v>
                </c:pt>
                <c:pt idx="8">
                  <c:v>MERSEY CARE NHS TRUST</c:v>
                </c:pt>
                <c:pt idx="9">
                  <c:v>DEVON PARTNERSHIP NHS TRUST</c:v>
                </c:pt>
                <c:pt idx="10">
                  <c:v>LEEDS COMMUNITY HEALTHCARE NHS TRUST</c:v>
                </c:pt>
                <c:pt idx="11">
                  <c:v>NORTHERN DEVON HEALTHCARE NHS TRUST</c:v>
                </c:pt>
                <c:pt idx="12">
                  <c:v>LINCOLNSHIRE COMMUNITY HEALTH SERVICES NHS TRUST</c:v>
                </c:pt>
                <c:pt idx="13">
                  <c:v>NOTTINGHAM UNIVERSITY HOSPITALS NHS TRUST</c:v>
                </c:pt>
                <c:pt idx="14">
                  <c:v>NORFOLK COMMUNITY HEALTH AND CARE NHS TRUST</c:v>
                </c:pt>
                <c:pt idx="15">
                  <c:v>STAFFORDSHIRE AND STOKE ON TRENT PARTNERSHIP NHS TRUST</c:v>
                </c:pt>
                <c:pt idx="16">
                  <c:v>NORTH STAFFORDSHIRE COMBINED HEALTHCARE NHS TRUST</c:v>
                </c:pt>
                <c:pt idx="17">
                  <c:v>EAST LANCASHIRE HOSPITALS NHS TRUST</c:v>
                </c:pt>
                <c:pt idx="18">
                  <c:v>NORTH WEST AMBULANCE SERVICE NHS TRUST</c:v>
                </c:pt>
                <c:pt idx="19">
                  <c:v>LEICESTERSHIRE PARTNERSHIP NHS TRUST</c:v>
                </c:pt>
                <c:pt idx="20">
                  <c:v>NORTHAMPTON GENERAL HOSPITAL NHS TRUST</c:v>
                </c:pt>
                <c:pt idx="21">
                  <c:v>HERTFORDSHIRE COMMUNITY NHS TRUST</c:v>
                </c:pt>
                <c:pt idx="22">
                  <c:v>IPSWICH HOSPITAL NHS TRUST</c:v>
                </c:pt>
                <c:pt idx="23">
                  <c:v>BARNET, ENFIELD AND HARINGEY MENTAL HEALTH NHS TRUST</c:v>
                </c:pt>
                <c:pt idx="24">
                  <c:v>PLYMOUTH HOSPITALS NHS TRUST</c:v>
                </c:pt>
                <c:pt idx="25">
                  <c:v>MID YORKSHIRE HOSPITALS NHS TRUST</c:v>
                </c:pt>
                <c:pt idx="26">
                  <c:v>KENT AND MEDWAY NHS AND SOCIAL CARE PARTNERSHIP TRUST</c:v>
                </c:pt>
                <c:pt idx="27">
                  <c:v>MANCHESTER MENTAL HEALTH AND SOCIAL CARE TRUST</c:v>
                </c:pt>
                <c:pt idx="28">
                  <c:v>UNIVERSITY HOSPITALS OF LEICESTER NHS TRUST</c:v>
                </c:pt>
                <c:pt idx="29">
                  <c:v>PENNINE ACUTE HOSPITALS NHS TRUST</c:v>
                </c:pt>
                <c:pt idx="30">
                  <c:v>THE ROYAL WOLVERHAMPTON NHS TRUST</c:v>
                </c:pt>
                <c:pt idx="31">
                  <c:v>LEEDS TEACHING HOSPITALS NHS TRUST</c:v>
                </c:pt>
                <c:pt idx="32">
                  <c:v>YORKSHIRE AMBULANCE SERVICE NHS TRUST</c:v>
                </c:pt>
                <c:pt idx="33">
                  <c:v>BRADFORD DISTRICT CARE NHS FOUNDATION TRUST</c:v>
                </c:pt>
                <c:pt idx="34">
                  <c:v>COVENTRY AND WARWICKSHIRE PARTNERSHIP NHS TRUST</c:v>
                </c:pt>
                <c:pt idx="35">
                  <c:v>ISLE OF WIGHT NHS TRUST</c:v>
                </c:pt>
                <c:pt idx="36">
                  <c:v>SOUTH WARWICKSHIRE NHS FOUNDATION TRUST</c:v>
                </c:pt>
                <c:pt idx="37">
                  <c:v>TAMESIDE HOSPITAL NHS FOUNDATION TRUST</c:v>
                </c:pt>
                <c:pt idx="38">
                  <c:v>ROYAL SURREY COUNTY HOSPITAL NHS FOUNDATION TRUST</c:v>
                </c:pt>
                <c:pt idx="39">
                  <c:v>NORTH ESSEX PARTNERSHIP UNIVERSITY NHS FOUNDATION TRUST</c:v>
                </c:pt>
                <c:pt idx="40">
                  <c:v>LUTON AND DUNSTABLE UNIVERSITY HOSPITAL NHS FOUNDATION TRUST</c:v>
                </c:pt>
                <c:pt idx="41">
                  <c:v>NORFOLK AND SUFFOLK NHS FOUNDATION TRUST</c:v>
                </c:pt>
                <c:pt idx="42">
                  <c:v>THE ROYAL ORTHOPAEDIC HOSPITAL NHS FOUNDATION TRUST</c:v>
                </c:pt>
                <c:pt idx="43">
                  <c:v>KETTERING GENERAL HOSPITAL NHS FOUNDATION TRUST</c:v>
                </c:pt>
                <c:pt idx="44">
                  <c:v>PAPWORTH HOSPITAL NHS FOUNDATION TRUST</c:v>
                </c:pt>
                <c:pt idx="45">
                  <c:v>BERKSHIRE HEALTHCARE NHS FOUNDATION TRUST</c:v>
                </c:pt>
                <c:pt idx="46">
                  <c:v>BLACK COUNTRY PARTNERSHIP NHS FOUNDATION TRUST</c:v>
                </c:pt>
                <c:pt idx="47">
                  <c:v>BRIDGEWATER COMMUNITY HEALTHCARE NHS FOUNDATION TRUST</c:v>
                </c:pt>
                <c:pt idx="48">
                  <c:v>DERBYSHIRE COMMUNITY HEALTH SERVICES NHS FOUNDATION TRUST</c:v>
                </c:pt>
                <c:pt idx="49">
                  <c:v>POOLE HOSPITAL NHS FOUNDATION TRUST</c:v>
                </c:pt>
                <c:pt idx="50">
                  <c:v>LEEDS AND YORK PARTNERSHIP NHS FOUNDATION TRUST</c:v>
                </c:pt>
                <c:pt idx="51">
                  <c:v>QUEEN VICTORIA HOSPITAL NHS FOUNDATION TRUST</c:v>
                </c:pt>
                <c:pt idx="52">
                  <c:v>UNIVERSITY HOSPITALS BRISTOL NHS FOUNDATION TRUST</c:v>
                </c:pt>
                <c:pt idx="53">
                  <c:v>SOUTH CENTRAL AMBULANCE SERVICE NHS FOUNDATION TRUST</c:v>
                </c:pt>
                <c:pt idx="54">
                  <c:v>HOMERTON UNIVERSITY HOSPITAL NHS FOUNDATION TRUST</c:v>
                </c:pt>
                <c:pt idx="55">
                  <c:v>THE QUEEN ELIZABETH HOSPITAL, KING'S LYNN, NHS FOUNDATION TRUST</c:v>
                </c:pt>
                <c:pt idx="56">
                  <c:v>BURTON HOSPITALS NHS FOUNDATION TRUST</c:v>
                </c:pt>
                <c:pt idx="57">
                  <c:v>SHEFFIELD HEALTH AND SOCIAL CARE NHS FOUNDATION TRUST</c:v>
                </c:pt>
                <c:pt idx="58">
                  <c:v>BOLTON NHS FOUNDATION TRUST</c:v>
                </c:pt>
                <c:pt idx="59">
                  <c:v>UNIVERSITY HOSPITALS OF MORECAMBE BAY NHS FOUNDATION TRUST</c:v>
                </c:pt>
                <c:pt idx="60">
                  <c:v>CUMBRIA PARTNERSHIP NHS FOUNDATION TRUST</c:v>
                </c:pt>
                <c:pt idx="61">
                  <c:v>ANONYMOUS</c:v>
                </c:pt>
                <c:pt idx="62">
                  <c:v>THE ROBERT JONES AND AGNES HUNT ORTHOPAEDIC HOSPITAL NHS FOUNDATION TRUST</c:v>
                </c:pt>
                <c:pt idx="63">
                  <c:v>OXFORD HEALTH NHS FOUNDATION TRUST</c:v>
                </c:pt>
                <c:pt idx="64">
                  <c:v>MEDWAY NHS FOUNDATION TRUST</c:v>
                </c:pt>
                <c:pt idx="65">
                  <c:v>PETERBOROUGH AND STAMFORD HOSPITALS NHS FOUNDATION TRUST</c:v>
                </c:pt>
                <c:pt idx="66">
                  <c:v>HUMBER NHS FOUNDATION TRUST</c:v>
                </c:pt>
                <c:pt idx="67">
                  <c:v>CHESHIRE AND WIRRAL PARTNERSHIP NHS FOUNDATION TRUST</c:v>
                </c:pt>
                <c:pt idx="68">
                  <c:v>ROTHERHAM DONCASTER AND SOUTH HUMBER NHS FOUNDATION TRUST</c:v>
                </c:pt>
                <c:pt idx="69">
                  <c:v>NORTHERN LINCOLNSHIRE AND GOOLE NHS FOUNDATION TRUST</c:v>
                </c:pt>
                <c:pt idx="70">
                  <c:v>BARNSLEY HOSPITAL NHS FOUNDATION TRUST</c:v>
                </c:pt>
                <c:pt idx="71">
                  <c:v>LANCASHIRE TEACHING HOSPITALS NHS FOUNDATION TRUST</c:v>
                </c:pt>
                <c:pt idx="72">
                  <c:v>NORFOLK AND NORWICH UNIVERSITY HOSPITALS NHS FOUNDATION TRUST</c:v>
                </c:pt>
                <c:pt idx="73">
                  <c:v>NORTHAMPTONSHIRE HEALTHCARE NHS FOUNDATION TRUST</c:v>
                </c:pt>
                <c:pt idx="74">
                  <c:v>5 BOROUGHS PARTNERSHIP NHS FOUNDATION TRUST</c:v>
                </c:pt>
                <c:pt idx="75">
                  <c:v>SOMERSET PARTNERSHIP NHS FOUNDATION TRUST</c:v>
                </c:pt>
                <c:pt idx="76">
                  <c:v>THE WALTON CENTRE NHS FOUNDATION TRUST</c:v>
                </c:pt>
                <c:pt idx="77">
                  <c:v>DERBYSHIRE HEALTHCARE NHS FOUNDATION TRUST</c:v>
                </c:pt>
                <c:pt idx="78">
                  <c:v>OXLEAS NHS FOUNDATION TRUST</c:v>
                </c:pt>
                <c:pt idx="79">
                  <c:v>HARROGATE AND DISTRICT NHS FOUNDATION TRUST</c:v>
                </c:pt>
                <c:pt idx="80">
                  <c:v>ASHFORD AND ST. PETER'S HOSPITALS NHS FOUNDATION TRUST</c:v>
                </c:pt>
                <c:pt idx="81">
                  <c:v>DORSET HEALTHCARE UNIVERSITY NHS FOUNDATION TRUST</c:v>
                </c:pt>
                <c:pt idx="82">
                  <c:v>SALISBURY NHS FOUNDATION TRUST</c:v>
                </c:pt>
                <c:pt idx="83">
                  <c:v>ALDER HEY CHILDREN'S NHS FOUNDATION TRUST</c:v>
                </c:pt>
                <c:pt idx="84">
                  <c:v>THE ROYAL BOURNEMOUTH AND CHRISTCHURCH HOSPITALS NHS FOUNDATION TRUST</c:v>
                </c:pt>
                <c:pt idx="85">
                  <c:v>SURREY AND BORDERS PARTNERSHIP NHS FOUNDATION TRUST</c:v>
                </c:pt>
                <c:pt idx="86">
                  <c:v>NOTTINGHAMSHIRE HEALTHCARE NHS FOUNDATION TRUST</c:v>
                </c:pt>
                <c:pt idx="87">
                  <c:v>WIRRAL UNIVERSITY TEACHING HOSPITAL NHS FOUNDATION TRUST</c:v>
                </c:pt>
                <c:pt idx="88">
                  <c:v>SOUTHERN HEALTH NHS FOUNDATION TRUST</c:v>
                </c:pt>
                <c:pt idx="89">
                  <c:v>THE DUDLEY GROUP NHS FOUNDATION TRUST</c:v>
                </c:pt>
                <c:pt idx="90">
                  <c:v>CALDERDALE AND HUDDERSFIELD NHS FOUNDATION TRUST</c:v>
                </c:pt>
                <c:pt idx="91">
                  <c:v>SALFORD ROYAL NHS FOUNDATION TRUST</c:v>
                </c:pt>
                <c:pt idx="92">
                  <c:v>LINCOLNSHIRE PARTNERSHIP NHS FOUNDATION TRUST</c:v>
                </c:pt>
                <c:pt idx="93">
                  <c:v>BLACKPOOL TEACHING HOSPITALS NHS FOUNDATION TRUST</c:v>
                </c:pt>
                <c:pt idx="94">
                  <c:v>GLOUCESTERSHIRE HOSPITALS NHS FOUNDATION TRUST</c:v>
                </c:pt>
                <c:pt idx="95">
                  <c:v>CHESTERFIELD ROYAL HOSPITAL NHS FOUNDATION TRUST</c:v>
                </c:pt>
                <c:pt idx="96">
                  <c:v>NORTHUMBERLAND, TYNE AND WEAR NHS FOUNDATION TRUST</c:v>
                </c:pt>
                <c:pt idx="97">
                  <c:v>ROYAL UNITED HOSPITAL BATH NHS FOUNDATION TRUST</c:v>
                </c:pt>
                <c:pt idx="98">
                  <c:v>SOUTH TEES HOSPITALS NHS FOUNDATION TRUST</c:v>
                </c:pt>
                <c:pt idx="99">
                  <c:v>NORTH EAST AMBULANCE SERVICE NHS FOUNDATION TRUST</c:v>
                </c:pt>
                <c:pt idx="100">
                  <c:v>GREAT ORMOND STREET HOSPITAL FOR CHILDREN NHS FOUNDATION TRUST</c:v>
                </c:pt>
                <c:pt idx="101">
                  <c:v>SHEFFIELD CHILDREN'S NHS FOUNDATION TRUST</c:v>
                </c:pt>
                <c:pt idx="102">
                  <c:v>HERTFORDSHIRE PARTNERSHIP UNIVERSITY NHS FOUNDATION TRUST</c:v>
                </c:pt>
                <c:pt idx="103">
                  <c:v>NORTH EAST LONDON NHS FOUNDATION TRUST</c:v>
                </c:pt>
                <c:pt idx="104">
                  <c:v>YORK TEACHING HOSPITAL NHS FOUNDATION TRUST</c:v>
                </c:pt>
                <c:pt idx="105">
                  <c:v>NORTH TEES AND HARTLEPOOL NHS FOUNDATION TRUST</c:v>
                </c:pt>
                <c:pt idx="106">
                  <c:v>SHEFFIELD TEACHING HOSPITALS NHS FOUNDATION TRUST</c:v>
                </c:pt>
                <c:pt idx="107">
                  <c:v>NORTHUMBRIA HEALTHCARE NHS FOUNDATION TRUST</c:v>
                </c:pt>
                <c:pt idx="108">
                  <c:v>JAMES PAGET UNIVERSITY HOSPITALS NHS FOUNDATION TRUST</c:v>
                </c:pt>
                <c:pt idx="109">
                  <c:v>THE ROTHERHAM NHS FOUNDATION TRUST</c:v>
                </c:pt>
                <c:pt idx="110">
                  <c:v>SOUTH ESSEX PARTNERSHIP UNIVERSITY NHS FOUNDATION TRUST</c:v>
                </c:pt>
                <c:pt idx="111">
                  <c:v>THE CLATTERBRIDGE CANCER CENTRE NHS FOUNDATION TRUST</c:v>
                </c:pt>
                <c:pt idx="112">
                  <c:v>GUY'S AND ST THOMAS' NHS FOUNDATION TRUST</c:v>
                </c:pt>
                <c:pt idx="113">
                  <c:v>BIRMINGHAM AND SOLIHULL MENTAL HEALTH NHS FOUNDATION TRUST</c:v>
                </c:pt>
              </c:strCache>
            </c:strRef>
          </c:cat>
          <c:val>
            <c:numRef>
              <c:f>'NED tables'!$E$10:$E$123</c:f>
              <c:numCache>
                <c:formatCode>"£"#,##0</c:formatCode>
                <c:ptCount val="114"/>
                <c:pt idx="0">
                  <c:v>0</c:v>
                </c:pt>
                <c:pt idx="1">
                  <c:v>0</c:v>
                </c:pt>
                <c:pt idx="2">
                  <c:v>0</c:v>
                </c:pt>
                <c:pt idx="3">
                  <c:v>0</c:v>
                </c:pt>
                <c:pt idx="4">
                  <c:v>6000</c:v>
                </c:pt>
                <c:pt idx="5">
                  <c:v>6000</c:v>
                </c:pt>
                <c:pt idx="6">
                  <c:v>6000</c:v>
                </c:pt>
                <c:pt idx="7">
                  <c:v>6093</c:v>
                </c:pt>
                <c:pt idx="8">
                  <c:v>6095</c:v>
                </c:pt>
                <c:pt idx="9">
                  <c:v>6157</c:v>
                </c:pt>
                <c:pt idx="10">
                  <c:v>6157</c:v>
                </c:pt>
                <c:pt idx="11">
                  <c:v>6157</c:v>
                </c:pt>
                <c:pt idx="12">
                  <c:v>6157</c:v>
                </c:pt>
                <c:pt idx="13">
                  <c:v>6157</c:v>
                </c:pt>
                <c:pt idx="14">
                  <c:v>6157</c:v>
                </c:pt>
                <c:pt idx="15">
                  <c:v>6157</c:v>
                </c:pt>
                <c:pt idx="16">
                  <c:v>6157</c:v>
                </c:pt>
                <c:pt idx="17">
                  <c:v>6157</c:v>
                </c:pt>
                <c:pt idx="18">
                  <c:v>6157</c:v>
                </c:pt>
                <c:pt idx="19">
                  <c:v>6157</c:v>
                </c:pt>
                <c:pt idx="20">
                  <c:v>6157</c:v>
                </c:pt>
                <c:pt idx="21">
                  <c:v>6157</c:v>
                </c:pt>
                <c:pt idx="22">
                  <c:v>6157</c:v>
                </c:pt>
                <c:pt idx="23">
                  <c:v>6157</c:v>
                </c:pt>
                <c:pt idx="24">
                  <c:v>6157</c:v>
                </c:pt>
                <c:pt idx="25">
                  <c:v>6157</c:v>
                </c:pt>
                <c:pt idx="26">
                  <c:v>6157</c:v>
                </c:pt>
                <c:pt idx="27">
                  <c:v>6157</c:v>
                </c:pt>
                <c:pt idx="28">
                  <c:v>6157</c:v>
                </c:pt>
                <c:pt idx="29">
                  <c:v>6157</c:v>
                </c:pt>
                <c:pt idx="30">
                  <c:v>6157</c:v>
                </c:pt>
                <c:pt idx="31">
                  <c:v>6200</c:v>
                </c:pt>
                <c:pt idx="32">
                  <c:v>6200</c:v>
                </c:pt>
                <c:pt idx="33">
                  <c:v>6357</c:v>
                </c:pt>
                <c:pt idx="34">
                  <c:v>6670</c:v>
                </c:pt>
                <c:pt idx="35">
                  <c:v>6990</c:v>
                </c:pt>
                <c:pt idx="36">
                  <c:v>10000</c:v>
                </c:pt>
                <c:pt idx="37">
                  <c:v>10500</c:v>
                </c:pt>
                <c:pt idx="38">
                  <c:v>10590</c:v>
                </c:pt>
                <c:pt idx="39">
                  <c:v>11000</c:v>
                </c:pt>
                <c:pt idx="40">
                  <c:v>11000</c:v>
                </c:pt>
                <c:pt idx="41">
                  <c:v>11000</c:v>
                </c:pt>
                <c:pt idx="42">
                  <c:v>11000</c:v>
                </c:pt>
                <c:pt idx="43">
                  <c:v>11125</c:v>
                </c:pt>
                <c:pt idx="44">
                  <c:v>11500</c:v>
                </c:pt>
                <c:pt idx="45">
                  <c:v>11500</c:v>
                </c:pt>
                <c:pt idx="46">
                  <c:v>11692</c:v>
                </c:pt>
                <c:pt idx="47">
                  <c:v>12000</c:v>
                </c:pt>
                <c:pt idx="48">
                  <c:v>12000</c:v>
                </c:pt>
                <c:pt idx="49">
                  <c:v>12000</c:v>
                </c:pt>
                <c:pt idx="50">
                  <c:v>12000</c:v>
                </c:pt>
                <c:pt idx="51">
                  <c:v>12000</c:v>
                </c:pt>
                <c:pt idx="52">
                  <c:v>12000</c:v>
                </c:pt>
                <c:pt idx="53">
                  <c:v>12000</c:v>
                </c:pt>
                <c:pt idx="54">
                  <c:v>12000</c:v>
                </c:pt>
                <c:pt idx="55">
                  <c:v>12000</c:v>
                </c:pt>
                <c:pt idx="56">
                  <c:v>12000</c:v>
                </c:pt>
                <c:pt idx="57">
                  <c:v>12000</c:v>
                </c:pt>
                <c:pt idx="58">
                  <c:v>12000</c:v>
                </c:pt>
                <c:pt idx="59">
                  <c:v>12000</c:v>
                </c:pt>
                <c:pt idx="60">
                  <c:v>12000</c:v>
                </c:pt>
                <c:pt idx="61">
                  <c:v>12000</c:v>
                </c:pt>
                <c:pt idx="62">
                  <c:v>12120</c:v>
                </c:pt>
                <c:pt idx="63">
                  <c:v>12180</c:v>
                </c:pt>
                <c:pt idx="64">
                  <c:v>12180</c:v>
                </c:pt>
                <c:pt idx="65">
                  <c:v>12200</c:v>
                </c:pt>
                <c:pt idx="66">
                  <c:v>12250</c:v>
                </c:pt>
                <c:pt idx="67">
                  <c:v>12302</c:v>
                </c:pt>
                <c:pt idx="68">
                  <c:v>12411</c:v>
                </c:pt>
                <c:pt idx="69">
                  <c:v>12500</c:v>
                </c:pt>
                <c:pt idx="70">
                  <c:v>12500</c:v>
                </c:pt>
                <c:pt idx="71">
                  <c:v>12500</c:v>
                </c:pt>
                <c:pt idx="72">
                  <c:v>12500</c:v>
                </c:pt>
                <c:pt idx="73">
                  <c:v>12500</c:v>
                </c:pt>
                <c:pt idx="74">
                  <c:v>12600</c:v>
                </c:pt>
                <c:pt idx="75">
                  <c:v>12622</c:v>
                </c:pt>
                <c:pt idx="76">
                  <c:v>12625</c:v>
                </c:pt>
                <c:pt idx="77">
                  <c:v>12638</c:v>
                </c:pt>
                <c:pt idx="78">
                  <c:v>12735</c:v>
                </c:pt>
                <c:pt idx="79">
                  <c:v>12738</c:v>
                </c:pt>
                <c:pt idx="80">
                  <c:v>12800</c:v>
                </c:pt>
                <c:pt idx="81">
                  <c:v>13000</c:v>
                </c:pt>
                <c:pt idx="82">
                  <c:v>13000</c:v>
                </c:pt>
                <c:pt idx="83">
                  <c:v>13000</c:v>
                </c:pt>
                <c:pt idx="84">
                  <c:v>13000</c:v>
                </c:pt>
                <c:pt idx="85">
                  <c:v>13000</c:v>
                </c:pt>
                <c:pt idx="86">
                  <c:v>13000</c:v>
                </c:pt>
                <c:pt idx="87">
                  <c:v>13000</c:v>
                </c:pt>
                <c:pt idx="88">
                  <c:v>13001</c:v>
                </c:pt>
                <c:pt idx="89">
                  <c:v>13059</c:v>
                </c:pt>
                <c:pt idx="90">
                  <c:v>13137</c:v>
                </c:pt>
                <c:pt idx="91">
                  <c:v>13232</c:v>
                </c:pt>
                <c:pt idx="92">
                  <c:v>13285</c:v>
                </c:pt>
                <c:pt idx="93">
                  <c:v>13312</c:v>
                </c:pt>
                <c:pt idx="94">
                  <c:v>13320</c:v>
                </c:pt>
                <c:pt idx="95">
                  <c:v>13364</c:v>
                </c:pt>
                <c:pt idx="96">
                  <c:v>13500</c:v>
                </c:pt>
                <c:pt idx="97">
                  <c:v>13750</c:v>
                </c:pt>
                <c:pt idx="98">
                  <c:v>13750</c:v>
                </c:pt>
                <c:pt idx="99">
                  <c:v>14000</c:v>
                </c:pt>
                <c:pt idx="100">
                  <c:v>14000</c:v>
                </c:pt>
                <c:pt idx="101">
                  <c:v>14352</c:v>
                </c:pt>
                <c:pt idx="102">
                  <c:v>15000</c:v>
                </c:pt>
                <c:pt idx="103">
                  <c:v>15000</c:v>
                </c:pt>
                <c:pt idx="104">
                  <c:v>15237</c:v>
                </c:pt>
                <c:pt idx="105">
                  <c:v>15330</c:v>
                </c:pt>
                <c:pt idx="106">
                  <c:v>15500</c:v>
                </c:pt>
                <c:pt idx="107">
                  <c:v>15518</c:v>
                </c:pt>
                <c:pt idx="108">
                  <c:v>15840</c:v>
                </c:pt>
                <c:pt idx="109">
                  <c:v>16500</c:v>
                </c:pt>
                <c:pt idx="110">
                  <c:v>16522</c:v>
                </c:pt>
                <c:pt idx="111">
                  <c:v>16835</c:v>
                </c:pt>
                <c:pt idx="112">
                  <c:v>17000</c:v>
                </c:pt>
                <c:pt idx="113">
                  <c:v>17500</c:v>
                </c:pt>
              </c:numCache>
            </c:numRef>
          </c:val>
        </c:ser>
        <c:dLbls>
          <c:dLblPos val="inEnd"/>
          <c:showLegendKey val="0"/>
          <c:showVal val="1"/>
          <c:showCatName val="0"/>
          <c:showSerName val="0"/>
          <c:showPercent val="0"/>
          <c:showBubbleSize val="0"/>
        </c:dLbls>
        <c:gapWidth val="50"/>
        <c:overlap val="100"/>
        <c:axId val="264921472"/>
        <c:axId val="264937472"/>
      </c:barChart>
      <c:catAx>
        <c:axId val="264921472"/>
        <c:scaling>
          <c:orientation val="minMax"/>
        </c:scaling>
        <c:delete val="1"/>
        <c:axPos val="b"/>
        <c:majorTickMark val="none"/>
        <c:minorTickMark val="none"/>
        <c:tickLblPos val="nextTo"/>
        <c:crossAx val="264937472"/>
        <c:crosses val="autoZero"/>
        <c:auto val="1"/>
        <c:lblAlgn val="ctr"/>
        <c:lblOffset val="100"/>
        <c:noMultiLvlLbl val="0"/>
      </c:catAx>
      <c:valAx>
        <c:axId val="264937472"/>
        <c:scaling>
          <c:orientation val="minMax"/>
          <c:max val="20000"/>
          <c:min val="0"/>
        </c:scaling>
        <c:delete val="0"/>
        <c:axPos val="l"/>
        <c:majorGridlines>
          <c:spPr>
            <a:ln>
              <a:solidFill>
                <a:srgbClr val="9DA6AB">
                  <a:lumMod val="20000"/>
                  <a:lumOff val="80000"/>
                </a:srgbClr>
              </a:solidFill>
            </a:ln>
          </c:spPr>
        </c:majorGridlines>
        <c:numFmt formatCode="&quot;£&quot;#,##0" sourceLinked="0"/>
        <c:majorTickMark val="out"/>
        <c:minorTickMark val="none"/>
        <c:tickLblPos val="nextTo"/>
        <c:spPr>
          <a:ln w="25400">
            <a:solidFill>
              <a:srgbClr val="6B7B83"/>
            </a:solidFill>
          </a:ln>
        </c:spPr>
        <c:txPr>
          <a:bodyPr/>
          <a:lstStyle/>
          <a:p>
            <a:pPr>
              <a:defRPr sz="800" b="1"/>
            </a:pPr>
            <a:endParaRPr lang="en-US"/>
          </a:p>
        </c:txPr>
        <c:crossAx val="264921472"/>
        <c:crosses val="autoZero"/>
        <c:crossBetween val="between"/>
        <c:majorUnit val="5000"/>
      </c:valAx>
    </c:plotArea>
    <c:legend>
      <c:legendPos val="r"/>
      <c:legendEntry>
        <c:idx val="0"/>
        <c:delete val="1"/>
      </c:legendEntry>
      <c:layout>
        <c:manualLayout>
          <c:xMode val="edge"/>
          <c:yMode val="edge"/>
          <c:x val="0.83926421551229302"/>
          <c:y val="6.959194946802123E-3"/>
          <c:w val="0.16073578448770698"/>
          <c:h val="0.1688056296082811"/>
        </c:manualLayout>
      </c:layout>
      <c:overlay val="0"/>
      <c:txPr>
        <a:bodyPr/>
        <a:lstStyle/>
        <a:p>
          <a:pPr>
            <a:defRPr sz="700"/>
          </a:pPr>
          <a:endParaRPr lang="en-US"/>
        </a:p>
      </c:txPr>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US" sz="1200"/>
              <a:t>Percentage of NED posts that are vacant</a:t>
            </a:r>
          </a:p>
        </c:rich>
      </c:tx>
      <c:layout>
        <c:manualLayout>
          <c:xMode val="edge"/>
          <c:yMode val="edge"/>
          <c:x val="3.1333333333333331E-2"/>
          <c:y val="2.7777777777777776E-2"/>
        </c:manualLayout>
      </c:layout>
      <c:overlay val="0"/>
    </c:title>
    <c:autoTitleDeleted val="0"/>
    <c:plotArea>
      <c:layout>
        <c:manualLayout>
          <c:layoutTarget val="inner"/>
          <c:xMode val="edge"/>
          <c:yMode val="edge"/>
          <c:x val="4.0226596675415574E-2"/>
          <c:y val="0.38504237925673301"/>
          <c:w val="0.92626377952755901"/>
          <c:h val="0.44181286256415403"/>
        </c:manualLayout>
      </c:layout>
      <c:barChart>
        <c:barDir val="col"/>
        <c:grouping val="clustered"/>
        <c:varyColors val="0"/>
        <c:ser>
          <c:idx val="0"/>
          <c:order val="0"/>
          <c:tx>
            <c:strRef>
              <c:f>'NED tables'!$K$2</c:f>
              <c:strCache>
                <c:ptCount val="1"/>
                <c:pt idx="0">
                  <c:v>Count</c:v>
                </c:pt>
              </c:strCache>
            </c:strRef>
          </c:tx>
          <c:spPr>
            <a:solidFill>
              <a:srgbClr val="2C72B3"/>
            </a:solidFill>
          </c:spPr>
          <c:invertIfNegative val="0"/>
          <c:dLbls>
            <c:txPr>
              <a:bodyPr/>
              <a:lstStyle/>
              <a:p>
                <a:pPr>
                  <a:defRPr>
                    <a:solidFill>
                      <a:schemeClr val="bg2">
                        <a:lumMod val="75000"/>
                      </a:schemeClr>
                    </a:solidFill>
                  </a:defRPr>
                </a:pPr>
                <a:endParaRPr lang="en-US"/>
              </a:p>
            </c:txPr>
            <c:dLblPos val="outEnd"/>
            <c:showLegendKey val="0"/>
            <c:showVal val="1"/>
            <c:showCatName val="0"/>
            <c:showSerName val="0"/>
            <c:showPercent val="0"/>
            <c:showBubbleSize val="0"/>
            <c:showLeaderLines val="0"/>
          </c:dLbls>
          <c:cat>
            <c:strRef>
              <c:f>'NED tables'!$J$3:$J$5</c:f>
              <c:strCache>
                <c:ptCount val="3"/>
                <c:pt idx="0">
                  <c:v>0%</c:v>
                </c:pt>
                <c:pt idx="1">
                  <c:v>1-24%</c:v>
                </c:pt>
                <c:pt idx="2">
                  <c:v>25%+</c:v>
                </c:pt>
              </c:strCache>
            </c:strRef>
          </c:cat>
          <c:val>
            <c:numRef>
              <c:f>'NED tables'!$K$3:$K$5</c:f>
              <c:numCache>
                <c:formatCode>General</c:formatCode>
                <c:ptCount val="3"/>
                <c:pt idx="0">
                  <c:v>60</c:v>
                </c:pt>
                <c:pt idx="1">
                  <c:v>23</c:v>
                </c:pt>
                <c:pt idx="2">
                  <c:v>2</c:v>
                </c:pt>
              </c:numCache>
            </c:numRef>
          </c:val>
        </c:ser>
        <c:dLbls>
          <c:dLblPos val="inEnd"/>
          <c:showLegendKey val="0"/>
          <c:showVal val="1"/>
          <c:showCatName val="0"/>
          <c:showSerName val="0"/>
          <c:showPercent val="0"/>
          <c:showBubbleSize val="0"/>
        </c:dLbls>
        <c:gapWidth val="50"/>
        <c:overlap val="-5"/>
        <c:axId val="264704768"/>
        <c:axId val="264706304"/>
      </c:barChart>
      <c:catAx>
        <c:axId val="264704768"/>
        <c:scaling>
          <c:orientation val="minMax"/>
        </c:scaling>
        <c:delete val="0"/>
        <c:axPos val="b"/>
        <c:majorTickMark val="none"/>
        <c:minorTickMark val="none"/>
        <c:tickLblPos val="nextTo"/>
        <c:spPr>
          <a:ln>
            <a:noFill/>
          </a:ln>
        </c:spPr>
        <c:txPr>
          <a:bodyPr/>
          <a:lstStyle/>
          <a:p>
            <a:pPr>
              <a:defRPr sz="900" b="1"/>
            </a:pPr>
            <a:endParaRPr lang="en-US"/>
          </a:p>
        </c:txPr>
        <c:crossAx val="264706304"/>
        <c:crosses val="autoZero"/>
        <c:auto val="1"/>
        <c:lblAlgn val="ctr"/>
        <c:lblOffset val="100"/>
        <c:noMultiLvlLbl val="0"/>
      </c:catAx>
      <c:valAx>
        <c:axId val="264706304"/>
        <c:scaling>
          <c:orientation val="minMax"/>
          <c:min val="0"/>
        </c:scaling>
        <c:delete val="1"/>
        <c:axPos val="l"/>
        <c:numFmt formatCode="General" sourceLinked="1"/>
        <c:majorTickMark val="out"/>
        <c:minorTickMark val="none"/>
        <c:tickLblPos val="nextTo"/>
        <c:crossAx val="264704768"/>
        <c:crosses val="autoZero"/>
        <c:crossBetween val="between"/>
      </c:valAx>
    </c:plotArea>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[2016.01.08 NED data and dashboards (for circulation) v2.xlsx]NED tables!PivotTable3</c:name>
    <c:fmtId val="22"/>
  </c:pivotSource>
  <c:chart>
    <c:title>
      <c:tx>
        <c:rich>
          <a:bodyPr/>
          <a:lstStyle/>
          <a:p>
            <a:pPr algn="l">
              <a:defRPr/>
            </a:pPr>
            <a:r>
              <a:rPr lang="en-GB" sz="1200"/>
              <a:t>Contracted days</a:t>
            </a:r>
            <a:r>
              <a:rPr lang="en-GB" sz="1200" baseline="0"/>
              <a:t> per month</a:t>
            </a:r>
            <a:endParaRPr lang="en-GB" sz="1200"/>
          </a:p>
        </c:rich>
      </c:tx>
      <c:layout>
        <c:manualLayout>
          <c:xMode val="edge"/>
          <c:yMode val="edge"/>
          <c:x val="3.1333333333333331E-2"/>
          <c:y val="2.7777777777777776E-2"/>
        </c:manualLayout>
      </c:layout>
      <c:overlay val="0"/>
    </c:title>
    <c:autoTitleDeleted val="0"/>
    <c:pivotFmts>
      <c:pivotFmt>
        <c:idx val="0"/>
        <c:spPr>
          <a:solidFill>
            <a:srgbClr val="F79131"/>
          </a:solidFill>
        </c:spPr>
        <c:marker>
          <c:symbol val="none"/>
        </c:marker>
      </c:pivotFmt>
      <c:pivotFmt>
        <c:idx val="1"/>
        <c:spPr>
          <a:solidFill>
            <a:srgbClr val="F79131"/>
          </a:solidFill>
        </c:spPr>
        <c:marker>
          <c:symbol val="none"/>
        </c:marker>
      </c:pivotFmt>
      <c:pivotFmt>
        <c:idx val="2"/>
        <c:spPr>
          <a:solidFill>
            <a:srgbClr val="00A89C"/>
          </a:solidFill>
        </c:spPr>
        <c:marker>
          <c:symbol val="none"/>
        </c:marker>
      </c:pivotFmt>
    </c:pivotFmts>
    <c:plotArea>
      <c:layout>
        <c:manualLayout>
          <c:layoutTarget val="inner"/>
          <c:xMode val="edge"/>
          <c:yMode val="edge"/>
          <c:x val="8.8875363552528897E-2"/>
          <c:y val="0.18084277777777777"/>
          <c:w val="0.87761509541037097"/>
          <c:h val="0.75580888888888886"/>
        </c:manualLayout>
      </c:layout>
      <c:barChart>
        <c:barDir val="col"/>
        <c:grouping val="clustered"/>
        <c:varyColors val="0"/>
        <c:ser>
          <c:idx val="0"/>
          <c:order val="0"/>
          <c:tx>
            <c:strRef>
              <c:f>'NED tables'!$N$2</c:f>
              <c:strCache>
                <c:ptCount val="1"/>
                <c:pt idx="0">
                  <c:v>Total</c:v>
                </c:pt>
              </c:strCache>
            </c:strRef>
          </c:tx>
          <c:spPr>
            <a:solidFill>
              <a:srgbClr val="00A89C"/>
            </a:solidFill>
          </c:spPr>
          <c:invertIfNegative val="0"/>
          <c:dLbls>
            <c:delete val="1"/>
          </c:dLbls>
          <c:cat>
            <c:strRef>
              <c:f>'NED tables'!$M$3:$M$116</c:f>
              <c:strCache>
                <c:ptCount val="114"/>
                <c:pt idx="0">
                  <c:v>HOMERTON UNIVERSITY HOSPITAL NHS FOUNDATION TRUST</c:v>
                </c:pt>
                <c:pt idx="1">
                  <c:v>ISLE OF WIGHT NHS TRUST</c:v>
                </c:pt>
                <c:pt idx="2">
                  <c:v>POOLE HOSPITAL NHS FOUNDATION TRUST</c:v>
                </c:pt>
                <c:pt idx="3">
                  <c:v>KING'S COLLEGE HOSPITAL NHS FOUNDATION TRUST</c:v>
                </c:pt>
                <c:pt idx="4">
                  <c:v>ASHFORD AND ST. PETER'S HOSPITALS NHS FOUNDATION TRUST</c:v>
                </c:pt>
                <c:pt idx="5">
                  <c:v>ROYAL UNITED HOSPITAL BATH NHS FOUNDATION TRUST</c:v>
                </c:pt>
                <c:pt idx="6">
                  <c:v>DERBYSHIRE HEALTHCARE NHS FOUNDATION TRUST</c:v>
                </c:pt>
                <c:pt idx="7">
                  <c:v>NORTHUMBRIA HEALTHCARE NHS FOUNDATION TRUST</c:v>
                </c:pt>
                <c:pt idx="8">
                  <c:v>ANONYMOUS</c:v>
                </c:pt>
                <c:pt idx="9">
                  <c:v>OXFORD HEALTH NHS FOUNDATION TRUST</c:v>
                </c:pt>
                <c:pt idx="10">
                  <c:v>BARNET, ENFIELD AND HARINGEY MENTAL HEALTH NHS TRUST</c:v>
                </c:pt>
                <c:pt idx="11">
                  <c:v>OXFORD UNIVERSITY HOSPITALS NHS FOUNDATION TRUST</c:v>
                </c:pt>
                <c:pt idx="12">
                  <c:v>YORKSHIRE AMBULANCE SERVICE NHS TRUST</c:v>
                </c:pt>
                <c:pt idx="13">
                  <c:v>SURREY AND SUSSEX HEALTHCARE NHS TRUST</c:v>
                </c:pt>
                <c:pt idx="14">
                  <c:v>FRIMLEY HEALTH NHS FOUNDATION TRUST</c:v>
                </c:pt>
                <c:pt idx="15">
                  <c:v>TAVISTOCK AND PORTMAN NHS FOUNDATION TRUST</c:v>
                </c:pt>
                <c:pt idx="16">
                  <c:v>LEEDS TEACHING HOSPITALS NHS TRUST</c:v>
                </c:pt>
                <c:pt idx="17">
                  <c:v>LEEDS COMMUNITY HEALTHCARE NHS TRUST</c:v>
                </c:pt>
                <c:pt idx="18">
                  <c:v>THE ROYAL ORTHOPAEDIC HOSPITAL NHS FOUNDATION TRUST</c:v>
                </c:pt>
                <c:pt idx="19">
                  <c:v>NORTH STAFFORDSHIRE COMBINED HEALTHCARE NHS TRUST</c:v>
                </c:pt>
                <c:pt idx="20">
                  <c:v>MANCHESTER MENTAL HEALTH AND SOCIAL CARE TRUST</c:v>
                </c:pt>
                <c:pt idx="21">
                  <c:v>COVENTRY AND WARWICKSHIRE PARTNERSHIP NHS TRUST</c:v>
                </c:pt>
                <c:pt idx="22">
                  <c:v>ROYAL SURREY COUNTY HOSPITAL NHS FOUNDATION TRUST</c:v>
                </c:pt>
                <c:pt idx="23">
                  <c:v>SOUTHERN HEALTH NHS FOUNDATION TRUST</c:v>
                </c:pt>
                <c:pt idx="24">
                  <c:v>NORFOLK AND NORWICH UNIVERSITY HOSPITALS NHS FOUNDATION TRUST</c:v>
                </c:pt>
                <c:pt idx="25">
                  <c:v>SURREY AND BORDERS PARTNERSHIP NHS FOUNDATION TRUST</c:v>
                </c:pt>
                <c:pt idx="26">
                  <c:v>MID YORKSHIRE HOSPITALS NHS TRUST</c:v>
                </c:pt>
                <c:pt idx="27">
                  <c:v>EAST LANCASHIRE HOSPITALS NHS TRUST</c:v>
                </c:pt>
                <c:pt idx="28">
                  <c:v>MERSEY CARE NHS TRUST</c:v>
                </c:pt>
                <c:pt idx="29">
                  <c:v>SOUTH WARWICKSHIRE NHS FOUNDATION TRUST</c:v>
                </c:pt>
                <c:pt idx="30">
                  <c:v>PLYMOUTH HOSPITALS NHS TRUST</c:v>
                </c:pt>
                <c:pt idx="31">
                  <c:v>THE ROYAL BOURNEMOUTH AND CHRISTCHURCH HOSPITALS NHS FOUNDATION TRUST</c:v>
                </c:pt>
                <c:pt idx="32">
                  <c:v>SALFORD ROYAL NHS FOUNDATION TRUST</c:v>
                </c:pt>
                <c:pt idx="33">
                  <c:v>LINCOLNSHIRE COMMUNITY HEALTH SERVICES NHS TRUST</c:v>
                </c:pt>
                <c:pt idx="34">
                  <c:v>NORFOLK COMMUNITY HEALTH AND CARE NHS TRUST</c:v>
                </c:pt>
                <c:pt idx="35">
                  <c:v>THE WALTON CENTRE NHS FOUNDATION TRUST</c:v>
                </c:pt>
                <c:pt idx="36">
                  <c:v>DERBYSHIRE COMMUNITY HEALTH SERVICES NHS FOUNDATION TRUST</c:v>
                </c:pt>
                <c:pt idx="37">
                  <c:v>UNIVERSITY HOSPITALS OF LEICESTER NHS TRUST</c:v>
                </c:pt>
                <c:pt idx="38">
                  <c:v>SHEFFIELD CHILDREN'S NHS FOUNDATION TRUST</c:v>
                </c:pt>
                <c:pt idx="39">
                  <c:v>GREAT ORMOND STREET HOSPITAL FOR CHILDREN NHS FOUNDATION TRUST</c:v>
                </c:pt>
                <c:pt idx="40">
                  <c:v>STAFFORDSHIRE AND STOKE ON TRENT PARTNERSHIP NHS TRUST</c:v>
                </c:pt>
                <c:pt idx="41">
                  <c:v>THE ROYAL WOLVERHAMPTON NHS TRUST</c:v>
                </c:pt>
                <c:pt idx="42">
                  <c:v>CENTRAL LONDON COMMUNITY HEALTHCARE NHS TRUST</c:v>
                </c:pt>
                <c:pt idx="43">
                  <c:v>HERTFORDSHIRE COMMUNITY NHS TRUST</c:v>
                </c:pt>
                <c:pt idx="44">
                  <c:v>MEDWAY NHS FOUNDATION TRUST</c:v>
                </c:pt>
                <c:pt idx="45">
                  <c:v>CUMBRIA PARTNERSHIP NHS FOUNDATION TRUST</c:v>
                </c:pt>
                <c:pt idx="46">
                  <c:v>SOUTH TEES HOSPITALS NHS FOUNDATION TRUST</c:v>
                </c:pt>
                <c:pt idx="47">
                  <c:v>BRADFORD DISTRICT CARE NHS FOUNDATION TRUST</c:v>
                </c:pt>
                <c:pt idx="48">
                  <c:v>5 BOROUGHS PARTNERSHIP NHS FOUNDATION TRUST</c:v>
                </c:pt>
                <c:pt idx="49">
                  <c:v>THE CLATTERBRIDGE CANCER CENTRE NHS FOUNDATION TRUST</c:v>
                </c:pt>
                <c:pt idx="50">
                  <c:v>CALDERDALE AND HUDDERSFIELD NHS FOUNDATION TRUST</c:v>
                </c:pt>
                <c:pt idx="51">
                  <c:v>THE DUDLEY GROUP NHS FOUNDATION TRUST</c:v>
                </c:pt>
                <c:pt idx="52">
                  <c:v>BERKSHIRE HEALTHCARE NHS FOUNDATION TRUST</c:v>
                </c:pt>
                <c:pt idx="53">
                  <c:v>THE ROBERT JONES AND AGNES HUNT ORTHOPAEDIC HOSPITAL NHS FOUNDATION TRUST</c:v>
                </c:pt>
                <c:pt idx="54">
                  <c:v>ST HELENS AND KNOWSLEY HOSPITALS NHS TRUST</c:v>
                </c:pt>
                <c:pt idx="55">
                  <c:v>NORTH EAST AMBULANCE SERVICE NHS FOUNDATION TRUST</c:v>
                </c:pt>
                <c:pt idx="56">
                  <c:v>PAPWORTH HOSPITAL NHS FOUNDATION TRUST</c:v>
                </c:pt>
                <c:pt idx="57">
                  <c:v>NORTH ESSEX PARTNERSHIP UNIVERSITY NHS FOUNDATION TRUST</c:v>
                </c:pt>
                <c:pt idx="58">
                  <c:v>JAMES PAGET UNIVERSITY HOSPITALS NHS FOUNDATION TRUST</c:v>
                </c:pt>
                <c:pt idx="59">
                  <c:v>SHEFFIELD HEALTH AND SOCIAL CARE NHS FOUNDATION TRUST</c:v>
                </c:pt>
                <c:pt idx="60">
                  <c:v>PETERBOROUGH AND STAMFORD HOSPITALS NHS FOUNDATION TRUST</c:v>
                </c:pt>
                <c:pt idx="61">
                  <c:v>WIRRAL UNIVERSITY TEACHING HOSPITAL NHS FOUNDATION TRUST</c:v>
                </c:pt>
                <c:pt idx="62">
                  <c:v>CHESTERFIELD ROYAL HOSPITAL NHS FOUNDATION TRUST</c:v>
                </c:pt>
                <c:pt idx="63">
                  <c:v>NORTHAMPTON GENERAL HOSPITAL NHS TRUST</c:v>
                </c:pt>
                <c:pt idx="64">
                  <c:v>QUEEN VICTORIA HOSPITAL NHS FOUNDATION TRUST</c:v>
                </c:pt>
                <c:pt idx="65">
                  <c:v>NORTHAMPTONSHIRE HEALTHCARE NHS FOUNDATION TRUST</c:v>
                </c:pt>
                <c:pt idx="66">
                  <c:v>TAMESIDE HOSPITAL NHS FOUNDATION TRUST</c:v>
                </c:pt>
                <c:pt idx="67">
                  <c:v>CHESHIRE AND WIRRAL PARTNERSHIP NHS FOUNDATION TRUST</c:v>
                </c:pt>
                <c:pt idx="68">
                  <c:v>SOUTH CENTRAL AMBULANCE SERVICE NHS FOUNDATION TRUST</c:v>
                </c:pt>
                <c:pt idx="69">
                  <c:v>SHEFFIELD TEACHING HOSPITALS NHS FOUNDATION TRUST</c:v>
                </c:pt>
                <c:pt idx="70">
                  <c:v>THE ROTHERHAM NHS FOUNDATION TRUST</c:v>
                </c:pt>
                <c:pt idx="71">
                  <c:v>KETTERING GENERAL HOSPITAL NHS FOUNDATION TRUST</c:v>
                </c:pt>
                <c:pt idx="72">
                  <c:v>HERTFORDSHIRE PARTNERSHIP UNIVERSITY NHS FOUNDATION TRUST</c:v>
                </c:pt>
                <c:pt idx="73">
                  <c:v>HUMBER NHS FOUNDATION TRUST</c:v>
                </c:pt>
                <c:pt idx="74">
                  <c:v>NORTHERN DEVON HEALTHCARE NHS TRUST</c:v>
                </c:pt>
                <c:pt idx="75">
                  <c:v>ALDER HEY CHILDREN'S NHS FOUNDATION TRUST</c:v>
                </c:pt>
                <c:pt idx="76">
                  <c:v>NORTHUMBERLAND, TYNE AND WEAR NHS FOUNDATION TRUST</c:v>
                </c:pt>
                <c:pt idx="77">
                  <c:v>NOTTINGHAM UNIVERSITY HOSPITALS NHS TRUST</c:v>
                </c:pt>
                <c:pt idx="78">
                  <c:v>LEICESTERSHIRE PARTNERSHIP NHS TRUST</c:v>
                </c:pt>
                <c:pt idx="79">
                  <c:v>BLACK COUNTRY PARTNERSHIP NHS FOUNDATION TRUST</c:v>
                </c:pt>
                <c:pt idx="80">
                  <c:v>GLOUCESTERSHIRE HOSPITALS NHS FOUNDATION TRUST</c:v>
                </c:pt>
                <c:pt idx="81">
                  <c:v>LUTON AND DUNSTABLE UNIVERSITY HOSPITAL NHS FOUNDATION TRUST</c:v>
                </c:pt>
                <c:pt idx="82">
                  <c:v>THE QUEEN ELIZABETH HOSPITAL, KING'S LYNN, NHS FOUNDATION TRUST</c:v>
                </c:pt>
                <c:pt idx="83">
                  <c:v>BOLTON NHS FOUNDATION TRUST</c:v>
                </c:pt>
                <c:pt idx="84">
                  <c:v>BLACKPOOL TEACHING HOSPITALS NHS FOUNDATION TRUST</c:v>
                </c:pt>
                <c:pt idx="85">
                  <c:v>NORFOLK AND SUFFOLK NHS FOUNDATION TRUST</c:v>
                </c:pt>
                <c:pt idx="86">
                  <c:v>SALISBURY NHS FOUNDATION TRUST</c:v>
                </c:pt>
                <c:pt idx="87">
                  <c:v>OXLEAS NHS FOUNDATION TRUST</c:v>
                </c:pt>
                <c:pt idx="88">
                  <c:v>SOMERSET PARTNERSHIP NHS FOUNDATION TRUST</c:v>
                </c:pt>
                <c:pt idx="89">
                  <c:v>UNIVERSITY HOSPITALS BRISTOL NHS FOUNDATION TRUST</c:v>
                </c:pt>
                <c:pt idx="90">
                  <c:v>BURTON HOSPITALS NHS FOUNDATION TRUST</c:v>
                </c:pt>
                <c:pt idx="91">
                  <c:v>DORSET HEALTHCARE UNIVERSITY NHS FOUNDATION TRUST</c:v>
                </c:pt>
                <c:pt idx="92">
                  <c:v>NORTH EAST LONDON NHS FOUNDATION TRUST</c:v>
                </c:pt>
                <c:pt idx="93">
                  <c:v>NOTTINGHAMSHIRE HEALTHCARE NHS FOUNDATION TRUST</c:v>
                </c:pt>
                <c:pt idx="94">
                  <c:v>BIRMINGHAM AND SOLIHULL MENTAL HEALTH NHS FOUNDATION TRUST</c:v>
                </c:pt>
                <c:pt idx="95">
                  <c:v>BRIDGEWATER COMMUNITY HEALTHCARE NHS FOUNDATION TRUST</c:v>
                </c:pt>
                <c:pt idx="96">
                  <c:v>YORK TEACHING HOSPITAL NHS FOUNDATION TRUST</c:v>
                </c:pt>
                <c:pt idx="97">
                  <c:v>SOUTH ESSEX PARTNERSHIP UNIVERSITY NHS FOUNDATION TRUST</c:v>
                </c:pt>
                <c:pt idx="98">
                  <c:v>NORTH TEES AND HARTLEPOOL NHS FOUNDATION TRUST</c:v>
                </c:pt>
                <c:pt idx="99">
                  <c:v>LINCOLNSHIRE PARTNERSHIP NHS FOUNDATION TRUST</c:v>
                </c:pt>
                <c:pt idx="100">
                  <c:v>EAST MIDLANDS AMBULANCE SERVICE NHS TRUST</c:v>
                </c:pt>
                <c:pt idx="101">
                  <c:v>LANCASHIRE TEACHING HOSPITALS NHS FOUNDATION TRUST</c:v>
                </c:pt>
                <c:pt idx="102">
                  <c:v>ROTHERHAM DONCASTER AND SOUTH HUMBER NHS FOUNDATION TRUST</c:v>
                </c:pt>
                <c:pt idx="103">
                  <c:v>HARROGATE AND DISTRICT NHS FOUNDATION TRUST</c:v>
                </c:pt>
                <c:pt idx="104">
                  <c:v>IPSWICH HOSPITAL NHS TRUST</c:v>
                </c:pt>
                <c:pt idx="105">
                  <c:v>UNIVERSITY HOSPITALS OF MORECAMBE BAY NHS FOUNDATION TRUST</c:v>
                </c:pt>
                <c:pt idx="106">
                  <c:v>DEVON PARTNERSHIP NHS TRUST</c:v>
                </c:pt>
                <c:pt idx="107">
                  <c:v>LEEDS AND YORK PARTNERSHIP NHS FOUNDATION TRUST</c:v>
                </c:pt>
                <c:pt idx="108">
                  <c:v>PENNINE ACUTE HOSPITALS NHS TRUST</c:v>
                </c:pt>
                <c:pt idx="109">
                  <c:v>NORTH WEST AMBULANCE SERVICE NHS TRUST</c:v>
                </c:pt>
                <c:pt idx="110">
                  <c:v>GUY'S AND ST THOMAS' NHS FOUNDATION TRUST</c:v>
                </c:pt>
                <c:pt idx="111">
                  <c:v>NORTHERN LINCOLNSHIRE AND GOOLE NHS FOUNDATION TRUST</c:v>
                </c:pt>
                <c:pt idx="112">
                  <c:v>BARNSLEY HOSPITAL NHS FOUNDATION TRUST</c:v>
                </c:pt>
                <c:pt idx="113">
                  <c:v>KENT AND MEDWAY NHS AND SOCIAL CARE PARTNERSHIP TRUST</c:v>
                </c:pt>
              </c:strCache>
            </c:strRef>
          </c:cat>
          <c:val>
            <c:numRef>
              <c:f>'NED tables'!$N$3:$N$116</c:f>
              <c:numCache>
                <c:formatCode>General</c:formatCode>
                <c:ptCount val="114"/>
                <c:pt idx="16">
                  <c:v>2</c:v>
                </c:pt>
                <c:pt idx="17">
                  <c:v>2</c:v>
                </c:pt>
                <c:pt idx="18">
                  <c:v>2</c:v>
                </c:pt>
                <c:pt idx="19">
                  <c:v>2</c:v>
                </c:pt>
                <c:pt idx="20">
                  <c:v>2</c:v>
                </c:pt>
                <c:pt idx="21">
                  <c:v>2</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3.5</c:v>
                </c:pt>
                <c:pt idx="67">
                  <c:v>3.5</c:v>
                </c:pt>
                <c:pt idx="68">
                  <c:v>3.5</c:v>
                </c:pt>
                <c:pt idx="69">
                  <c:v>3.5</c:v>
                </c:pt>
                <c:pt idx="70">
                  <c:v>3.5</c:v>
                </c:pt>
                <c:pt idx="71">
                  <c:v>3.5</c:v>
                </c:pt>
                <c:pt idx="72">
                  <c:v>3.5</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4.5</c:v>
                </c:pt>
                <c:pt idx="96">
                  <c:v>5</c:v>
                </c:pt>
                <c:pt idx="97">
                  <c:v>5</c:v>
                </c:pt>
                <c:pt idx="98">
                  <c:v>5</c:v>
                </c:pt>
                <c:pt idx="99">
                  <c:v>5</c:v>
                </c:pt>
                <c:pt idx="100">
                  <c:v>5</c:v>
                </c:pt>
                <c:pt idx="101">
                  <c:v>5</c:v>
                </c:pt>
                <c:pt idx="102">
                  <c:v>5</c:v>
                </c:pt>
                <c:pt idx="103">
                  <c:v>5</c:v>
                </c:pt>
                <c:pt idx="104">
                  <c:v>5</c:v>
                </c:pt>
                <c:pt idx="105">
                  <c:v>8</c:v>
                </c:pt>
                <c:pt idx="106">
                  <c:v>10</c:v>
                </c:pt>
                <c:pt idx="107">
                  <c:v>10</c:v>
                </c:pt>
                <c:pt idx="108">
                  <c:v>10</c:v>
                </c:pt>
                <c:pt idx="109">
                  <c:v>10</c:v>
                </c:pt>
                <c:pt idx="110">
                  <c:v>10</c:v>
                </c:pt>
                <c:pt idx="111">
                  <c:v>12</c:v>
                </c:pt>
                <c:pt idx="112">
                  <c:v>12</c:v>
                </c:pt>
                <c:pt idx="113">
                  <c:v>20</c:v>
                </c:pt>
              </c:numCache>
            </c:numRef>
          </c:val>
        </c:ser>
        <c:dLbls>
          <c:dLblPos val="inEnd"/>
          <c:showLegendKey val="0"/>
          <c:showVal val="1"/>
          <c:showCatName val="0"/>
          <c:showSerName val="0"/>
          <c:showPercent val="0"/>
          <c:showBubbleSize val="0"/>
        </c:dLbls>
        <c:gapWidth val="50"/>
        <c:overlap val="-5"/>
        <c:axId val="264756224"/>
        <c:axId val="264766208"/>
      </c:barChart>
      <c:catAx>
        <c:axId val="264756224"/>
        <c:scaling>
          <c:orientation val="minMax"/>
        </c:scaling>
        <c:delete val="1"/>
        <c:axPos val="b"/>
        <c:majorTickMark val="none"/>
        <c:minorTickMark val="none"/>
        <c:tickLblPos val="nextTo"/>
        <c:crossAx val="264766208"/>
        <c:crosses val="autoZero"/>
        <c:auto val="1"/>
        <c:lblAlgn val="ctr"/>
        <c:lblOffset val="100"/>
        <c:noMultiLvlLbl val="0"/>
      </c:catAx>
      <c:valAx>
        <c:axId val="264766208"/>
        <c:scaling>
          <c:orientation val="minMax"/>
          <c:min val="0"/>
        </c:scaling>
        <c:delete val="0"/>
        <c:axPos val="l"/>
        <c:majorGridlines>
          <c:spPr>
            <a:ln>
              <a:solidFill>
                <a:srgbClr val="9DA6AB">
                  <a:lumMod val="20000"/>
                  <a:lumOff val="80000"/>
                </a:srgbClr>
              </a:solidFill>
            </a:ln>
          </c:spPr>
        </c:majorGridlines>
        <c:numFmt formatCode="General" sourceLinked="1"/>
        <c:majorTickMark val="out"/>
        <c:minorTickMark val="none"/>
        <c:tickLblPos val="nextTo"/>
        <c:spPr>
          <a:ln w="25400">
            <a:solidFill>
              <a:srgbClr val="6B7B83"/>
            </a:solidFill>
          </a:ln>
        </c:spPr>
        <c:txPr>
          <a:bodyPr/>
          <a:lstStyle/>
          <a:p>
            <a:pPr>
              <a:defRPr sz="800" b="1"/>
            </a:pPr>
            <a:endParaRPr lang="en-US"/>
          </a:p>
        </c:txPr>
        <c:crossAx val="264756224"/>
        <c:crosses val="autoZero"/>
        <c:crossBetween val="between"/>
      </c:valAx>
    </c:plotArea>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[2016.01.08 NED data and dashboards (for circulation) v2.xlsx]NED tables!PivotTable4</c:name>
    <c:fmtId val="26"/>
  </c:pivotSource>
  <c:chart>
    <c:title>
      <c:tx>
        <c:rich>
          <a:bodyPr/>
          <a:lstStyle/>
          <a:p>
            <a:pPr algn="l">
              <a:defRPr/>
            </a:pPr>
            <a:r>
              <a:rPr lang="en-GB" sz="1200"/>
              <a:t>No. of NEDs at the trust</a:t>
            </a:r>
            <a:r>
              <a:rPr lang="en-GB" sz="1200" baseline="0"/>
              <a:t> in post less than a year</a:t>
            </a:r>
            <a:endParaRPr lang="en-GB" sz="1200"/>
          </a:p>
        </c:rich>
      </c:tx>
      <c:layout>
        <c:manualLayout>
          <c:xMode val="edge"/>
          <c:yMode val="edge"/>
          <c:x val="3.1333333333333331E-2"/>
          <c:y val="2.7777777777777776E-2"/>
        </c:manualLayout>
      </c:layout>
      <c:overlay val="0"/>
    </c:title>
    <c:autoTitleDeleted val="0"/>
    <c:pivotFmts>
      <c:pivotFmt>
        <c:idx val="0"/>
        <c:marker>
          <c:symbol val="none"/>
        </c:marker>
        <c:dLbl>
          <c:idx val="0"/>
          <c:spPr/>
          <c:txPr>
            <a:bodyPr/>
            <a:lstStyle/>
            <a:p>
              <a:pPr>
                <a:defRPr>
                  <a:solidFill>
                    <a:schemeClr val="bg1"/>
                  </a:solidFill>
                </a:defRPr>
              </a:pPr>
              <a:endParaRPr lang="en-US"/>
            </a:p>
          </c:txPr>
          <c:dLblPos val="inEnd"/>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inEnd"/>
          <c:showLegendKey val="0"/>
          <c:showVal val="1"/>
          <c:showCatName val="0"/>
          <c:showSerName val="0"/>
          <c:showPercent val="0"/>
          <c:showBubbleSize val="0"/>
        </c:dLbl>
      </c:pivotFmt>
      <c:pivotFmt>
        <c:idx val="3"/>
        <c:spPr>
          <a:solidFill>
            <a:srgbClr val="29398F"/>
          </a:solidFill>
        </c:spPr>
        <c:marker>
          <c:symbol val="none"/>
        </c:marker>
        <c:dLbl>
          <c:idx val="0"/>
          <c:layout/>
          <c:spPr/>
          <c:txPr>
            <a:bodyPr/>
            <a:lstStyle/>
            <a:p>
              <a:pPr>
                <a:defRPr/>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5.328018780261163E-2"/>
          <c:y val="0.3137349397590361"/>
          <c:w val="0.94671981219738832"/>
          <c:h val="0.50623493975903611"/>
        </c:manualLayout>
      </c:layout>
      <c:barChart>
        <c:barDir val="col"/>
        <c:grouping val="clustered"/>
        <c:varyColors val="0"/>
        <c:ser>
          <c:idx val="0"/>
          <c:order val="0"/>
          <c:tx>
            <c:strRef>
              <c:f>'NED tables'!$Q$2</c:f>
              <c:strCache>
                <c:ptCount val="1"/>
                <c:pt idx="0">
                  <c:v>Total</c:v>
                </c:pt>
              </c:strCache>
            </c:strRef>
          </c:tx>
          <c:spPr>
            <a:solidFill>
              <a:srgbClr val="29398F"/>
            </a:solidFill>
          </c:spPr>
          <c:invertIfNegative val="0"/>
          <c:dLbls>
            <c:spPr/>
            <c:txPr>
              <a:bodyPr/>
              <a:lstStyle/>
              <a:p>
                <a:pPr>
                  <a:defRPr/>
                </a:pPr>
                <a:endParaRPr lang="en-US"/>
              </a:p>
            </c:txPr>
            <c:dLblPos val="outEnd"/>
            <c:showLegendKey val="0"/>
            <c:showVal val="1"/>
            <c:showCatName val="0"/>
            <c:showSerName val="0"/>
            <c:showPercent val="0"/>
            <c:showBubbleSize val="0"/>
            <c:showLeaderLines val="0"/>
          </c:dLbls>
          <c:cat>
            <c:strRef>
              <c:f>'NED tables'!$P$3:$P$6</c:f>
              <c:strCache>
                <c:ptCount val="4"/>
                <c:pt idx="0">
                  <c:v>0</c:v>
                </c:pt>
                <c:pt idx="1">
                  <c:v>1</c:v>
                </c:pt>
                <c:pt idx="2">
                  <c:v>2</c:v>
                </c:pt>
                <c:pt idx="3">
                  <c:v>3</c:v>
                </c:pt>
              </c:strCache>
            </c:strRef>
          </c:cat>
          <c:val>
            <c:numRef>
              <c:f>'NED tables'!$Q$3:$Q$6</c:f>
              <c:numCache>
                <c:formatCode>General</c:formatCode>
                <c:ptCount val="4"/>
                <c:pt idx="0">
                  <c:v>22</c:v>
                </c:pt>
                <c:pt idx="1">
                  <c:v>43</c:v>
                </c:pt>
                <c:pt idx="2">
                  <c:v>24</c:v>
                </c:pt>
                <c:pt idx="3">
                  <c:v>7</c:v>
                </c:pt>
              </c:numCache>
            </c:numRef>
          </c:val>
        </c:ser>
        <c:dLbls>
          <c:dLblPos val="outEnd"/>
          <c:showLegendKey val="0"/>
          <c:showVal val="1"/>
          <c:showCatName val="0"/>
          <c:showSerName val="0"/>
          <c:showPercent val="0"/>
          <c:showBubbleSize val="0"/>
        </c:dLbls>
        <c:gapWidth val="50"/>
        <c:overlap val="-5"/>
        <c:axId val="264777088"/>
        <c:axId val="264812800"/>
      </c:barChart>
      <c:catAx>
        <c:axId val="264777088"/>
        <c:scaling>
          <c:orientation val="minMax"/>
        </c:scaling>
        <c:delete val="0"/>
        <c:axPos val="b"/>
        <c:majorTickMark val="none"/>
        <c:minorTickMark val="none"/>
        <c:tickLblPos val="nextTo"/>
        <c:spPr>
          <a:ln>
            <a:noFill/>
          </a:ln>
        </c:spPr>
        <c:txPr>
          <a:bodyPr/>
          <a:lstStyle/>
          <a:p>
            <a:pPr>
              <a:defRPr sz="900" b="1"/>
            </a:pPr>
            <a:endParaRPr lang="en-US"/>
          </a:p>
        </c:txPr>
        <c:crossAx val="264812800"/>
        <c:crosses val="autoZero"/>
        <c:auto val="1"/>
        <c:lblAlgn val="ctr"/>
        <c:lblOffset val="100"/>
        <c:noMultiLvlLbl val="0"/>
      </c:catAx>
      <c:valAx>
        <c:axId val="264812800"/>
        <c:scaling>
          <c:orientation val="minMax"/>
          <c:min val="0"/>
        </c:scaling>
        <c:delete val="1"/>
        <c:axPos val="l"/>
        <c:numFmt formatCode="General" sourceLinked="1"/>
        <c:majorTickMark val="out"/>
        <c:minorTickMark val="none"/>
        <c:tickLblPos val="nextTo"/>
        <c:crossAx val="264777088"/>
        <c:crosses val="autoZero"/>
        <c:crossBetween val="between"/>
      </c:valAx>
    </c:plotArea>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image" Target="../media/image1.jpe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342900</xdr:colOff>
      <xdr:row>1</xdr:row>
      <xdr:rowOff>85725</xdr:rowOff>
    </xdr:from>
    <xdr:to>
      <xdr:col>15</xdr:col>
      <xdr:colOff>457200</xdr:colOff>
      <xdr:row>5</xdr:row>
      <xdr:rowOff>161925</xdr:rowOff>
    </xdr:to>
    <xdr:sp macro="" textlink="">
      <xdr:nvSpPr>
        <xdr:cNvPr id="2" name="TextBox 1"/>
        <xdr:cNvSpPr txBox="1"/>
      </xdr:nvSpPr>
      <xdr:spPr>
        <a:xfrm>
          <a:off x="2171700" y="85725"/>
          <a:ext cx="681990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t>NHS Providers'</a:t>
          </a:r>
          <a:r>
            <a:rPr lang="en-GB" sz="1800" baseline="0"/>
            <a:t> Annual Remuneration Survey </a:t>
          </a:r>
        </a:p>
        <a:p>
          <a:pPr algn="ctr"/>
          <a:r>
            <a:rPr lang="en-GB" sz="1800" baseline="0"/>
            <a:t>Non-Executive Director results 2015</a:t>
          </a:r>
          <a:endParaRPr lang="en-GB" sz="1800"/>
        </a:p>
      </xdr:txBody>
    </xdr:sp>
    <xdr:clientData/>
  </xdr:twoCellAnchor>
  <xdr:twoCellAnchor editAs="oneCell">
    <xdr:from>
      <xdr:col>1</xdr:col>
      <xdr:colOff>142875</xdr:colOff>
      <xdr:row>1</xdr:row>
      <xdr:rowOff>76200</xdr:rowOff>
    </xdr:from>
    <xdr:to>
      <xdr:col>4</xdr:col>
      <xdr:colOff>314325</xdr:colOff>
      <xdr:row>6</xdr:row>
      <xdr:rowOff>8675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76200"/>
          <a:ext cx="2000250" cy="884975"/>
        </a:xfrm>
        <a:prstGeom prst="rect">
          <a:avLst/>
        </a:prstGeom>
      </xdr:spPr>
    </xdr:pic>
    <xdr:clientData/>
  </xdr:twoCellAnchor>
  <xdr:twoCellAnchor>
    <xdr:from>
      <xdr:col>1</xdr:col>
      <xdr:colOff>390525</xdr:colOff>
      <xdr:row>7</xdr:row>
      <xdr:rowOff>28574</xdr:rowOff>
    </xdr:from>
    <xdr:to>
      <xdr:col>15</xdr:col>
      <xdr:colOff>219075</xdr:colOff>
      <xdr:row>22</xdr:row>
      <xdr:rowOff>190499</xdr:rowOff>
    </xdr:to>
    <xdr:sp macro="" textlink="">
      <xdr:nvSpPr>
        <xdr:cNvPr id="4" name="TextBox 3"/>
        <xdr:cNvSpPr txBox="1"/>
      </xdr:nvSpPr>
      <xdr:spPr>
        <a:xfrm>
          <a:off x="600075" y="1362074"/>
          <a:ext cx="8362950" cy="3019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t>114 NHS trusts and foundation trusts </a:t>
          </a:r>
          <a:r>
            <a:rPr lang="en-GB" sz="1200" baseline="0"/>
            <a:t>responded to our 2015 annual remuneration survey (48% of the sector)</a:t>
          </a:r>
          <a:r>
            <a:rPr lang="en-GB" sz="1200">
              <a:solidFill>
                <a:schemeClr val="dk1"/>
              </a:solidFill>
              <a:effectLst/>
              <a:latin typeface="+mn-lt"/>
              <a:ea typeface="+mn-ea"/>
              <a:cs typeface="+mn-cs"/>
            </a:rPr>
            <a:t>.</a:t>
          </a:r>
          <a:r>
            <a:rPr lang="en-GB" sz="1200" baseline="0">
              <a:solidFill>
                <a:schemeClr val="dk1"/>
              </a:solidFill>
              <a:effectLst/>
              <a:latin typeface="+mn-lt"/>
              <a:ea typeface="+mn-ea"/>
              <a:cs typeface="+mn-cs"/>
            </a:rPr>
            <a:t> </a:t>
          </a:r>
        </a:p>
        <a:p>
          <a:pPr algn="ctr"/>
          <a:r>
            <a:rPr lang="en-GB" sz="1200" baseline="0">
              <a:solidFill>
                <a:schemeClr val="dk1"/>
              </a:solidFill>
              <a:effectLst/>
              <a:latin typeface="+mn-lt"/>
              <a:ea typeface="+mn-ea"/>
              <a:cs typeface="+mn-cs"/>
            </a:rPr>
            <a:t>You can see the full data on the data worksheet or view data for individual roles via one of the dashboards. </a:t>
          </a:r>
        </a:p>
        <a:p>
          <a:pPr algn="ctr"/>
          <a:endParaRPr lang="en-GB" sz="120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There are 2 dashboards: chair remuneration and NED remuneration. The information in the dashboards can be filtered by FT status, region, trust size and trust type to show only those organisations which are most relevant to you. </a:t>
          </a:r>
        </a:p>
        <a:p>
          <a:pPr marL="0" marR="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While the data has been checked for consistency it has not been checked for accuracy and it is assumed that the data provided by each individual trust is correct. </a:t>
          </a:r>
          <a:r>
            <a:rPr lang="en-GB" sz="1100">
              <a:solidFill>
                <a:schemeClr val="dk1"/>
              </a:solidFill>
              <a:effectLst/>
              <a:latin typeface="+mn-lt"/>
              <a:ea typeface="+mn-ea"/>
              <a:cs typeface="+mn-cs"/>
            </a:rPr>
            <a:t>Please note that</a:t>
          </a:r>
          <a:r>
            <a:rPr lang="en-GB" sz="1100" baseline="0">
              <a:solidFill>
                <a:schemeClr val="dk1"/>
              </a:solidFill>
              <a:effectLst/>
              <a:latin typeface="+mn-lt"/>
              <a:ea typeface="+mn-ea"/>
              <a:cs typeface="+mn-cs"/>
            </a:rPr>
            <a:t> not every respondent provided full information for every post so the totals may not match.</a:t>
          </a:r>
          <a:endParaRPr lang="en-GB">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As explained in the survey, NED data is identifiable at a trust level while the Executive data has been anonymised. This is because the majority of the NED data is publicly available but we ask for the Executive data at a more granular level than is given in Annual Reports.</a:t>
          </a:r>
        </a:p>
        <a:p>
          <a:pPr marL="0" marR="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100" b="1" baseline="0">
              <a:solidFill>
                <a:schemeClr val="accent1"/>
              </a:solidFill>
              <a:effectLst/>
              <a:latin typeface="+mn-lt"/>
              <a:ea typeface="+mn-ea"/>
              <a:cs typeface="+mn-cs"/>
            </a:rPr>
            <a:t>Please note this data is confidential - do not share outside of your organisation</a:t>
          </a:r>
          <a:endParaRPr lang="en-GB" sz="1200" b="1">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xdr:row>
      <xdr:rowOff>85725</xdr:rowOff>
    </xdr:from>
    <xdr:to>
      <xdr:col>4</xdr:col>
      <xdr:colOff>333375</xdr:colOff>
      <xdr:row>6</xdr:row>
      <xdr:rowOff>18200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85725"/>
          <a:ext cx="2000250" cy="884975"/>
        </a:xfrm>
        <a:prstGeom prst="rect">
          <a:avLst/>
        </a:prstGeom>
      </xdr:spPr>
    </xdr:pic>
    <xdr:clientData/>
  </xdr:twoCellAnchor>
  <xdr:twoCellAnchor>
    <xdr:from>
      <xdr:col>4</xdr:col>
      <xdr:colOff>571499</xdr:colOff>
      <xdr:row>1</xdr:row>
      <xdr:rowOff>47625</xdr:rowOff>
    </xdr:from>
    <xdr:to>
      <xdr:col>10</xdr:col>
      <xdr:colOff>238125</xdr:colOff>
      <xdr:row>4</xdr:row>
      <xdr:rowOff>104775</xdr:rowOff>
    </xdr:to>
    <xdr:sp macro="" textlink="">
      <xdr:nvSpPr>
        <xdr:cNvPr id="3" name="TextBox 2"/>
        <xdr:cNvSpPr txBox="1"/>
      </xdr:nvSpPr>
      <xdr:spPr>
        <a:xfrm>
          <a:off x="2619374" y="238125"/>
          <a:ext cx="3324226"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t>Chair Remuneration</a:t>
          </a:r>
        </a:p>
        <a:p>
          <a:pPr algn="ctr"/>
          <a:r>
            <a:rPr lang="en-GB" sz="1600" b="0"/>
            <a:t>You are currently viewing data for:</a:t>
          </a:r>
        </a:p>
      </xdr:txBody>
    </xdr:sp>
    <xdr:clientData/>
  </xdr:twoCellAnchor>
  <xdr:twoCellAnchor>
    <xdr:from>
      <xdr:col>4</xdr:col>
      <xdr:colOff>561974</xdr:colOff>
      <xdr:row>8</xdr:row>
      <xdr:rowOff>152400</xdr:rowOff>
    </xdr:from>
    <xdr:to>
      <xdr:col>15</xdr:col>
      <xdr:colOff>514349</xdr:colOff>
      <xdr:row>19</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323850</xdr:colOff>
      <xdr:row>19</xdr:row>
      <xdr:rowOff>161925</xdr:rowOff>
    </xdr:from>
    <xdr:to>
      <xdr:col>15</xdr:col>
      <xdr:colOff>556650</xdr:colOff>
      <xdr:row>29</xdr:row>
      <xdr:rowOff>56925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581024</xdr:colOff>
      <xdr:row>4</xdr:row>
      <xdr:rowOff>95250</xdr:rowOff>
    </xdr:from>
    <xdr:to>
      <xdr:col>10</xdr:col>
      <xdr:colOff>247649</xdr:colOff>
      <xdr:row>8</xdr:row>
      <xdr:rowOff>85724</xdr:rowOff>
    </xdr:to>
    <xdr:sp macro="" textlink="'Chair tables'!B2">
      <xdr:nvSpPr>
        <xdr:cNvPr id="11" name="TextBox 10"/>
        <xdr:cNvSpPr txBox="1"/>
      </xdr:nvSpPr>
      <xdr:spPr>
        <a:xfrm>
          <a:off x="2628899" y="857250"/>
          <a:ext cx="3324225" cy="752474"/>
        </a:xfrm>
        <a:prstGeom prst="rect">
          <a:avLst/>
        </a:prstGeom>
        <a:solidFill>
          <a:schemeClr val="bg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346C2A8-87FA-4D2D-8420-A8CAE9324512}" type="TxLink">
            <a:rPr lang="en-US" sz="1400" b="0" i="0" u="none" strike="noStrike">
              <a:solidFill>
                <a:srgbClr val="000000"/>
              </a:solidFill>
              <a:latin typeface="Calibri"/>
            </a:rPr>
            <a:pPr algn="ctr"/>
            <a:t>all provider
FTs and Trusts
in all regions</a:t>
          </a:fld>
          <a:endParaRPr lang="en-GB" sz="3200" b="1"/>
        </a:p>
      </xdr:txBody>
    </xdr:sp>
    <xdr:clientData/>
  </xdr:twoCellAnchor>
  <xdr:twoCellAnchor>
    <xdr:from>
      <xdr:col>1</xdr:col>
      <xdr:colOff>228599</xdr:colOff>
      <xdr:row>19</xdr:row>
      <xdr:rowOff>161925</xdr:rowOff>
    </xdr:from>
    <xdr:to>
      <xdr:col>8</xdr:col>
      <xdr:colOff>318524</xdr:colOff>
      <xdr:row>29</xdr:row>
      <xdr:rowOff>56925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333375</xdr:colOff>
      <xdr:row>6</xdr:row>
      <xdr:rowOff>66675</xdr:rowOff>
    </xdr:from>
    <xdr:to>
      <xdr:col>5</xdr:col>
      <xdr:colOff>28575</xdr:colOff>
      <xdr:row>19</xdr:row>
      <xdr:rowOff>110175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85725</xdr:colOff>
      <xdr:row>29</xdr:row>
      <xdr:rowOff>85725</xdr:rowOff>
    </xdr:from>
    <xdr:to>
      <xdr:col>8</xdr:col>
      <xdr:colOff>318525</xdr:colOff>
      <xdr:row>35</xdr:row>
      <xdr:rowOff>133125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142875</xdr:colOff>
      <xdr:row>2</xdr:row>
      <xdr:rowOff>114300</xdr:rowOff>
    </xdr:from>
    <xdr:to>
      <xdr:col>20</xdr:col>
      <xdr:colOff>581025</xdr:colOff>
      <xdr:row>6</xdr:row>
      <xdr:rowOff>133350</xdr:rowOff>
    </xdr:to>
    <xdr:sp macro="" textlink="">
      <xdr:nvSpPr>
        <xdr:cNvPr id="5" name="TextBox 4"/>
        <xdr:cNvSpPr txBox="1"/>
      </xdr:nvSpPr>
      <xdr:spPr>
        <a:xfrm>
          <a:off x="9286875" y="304800"/>
          <a:ext cx="2876550" cy="78105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GB" sz="1100"/>
            <a:t>Please use the filters below to select the data</a:t>
          </a:r>
          <a:r>
            <a:rPr lang="en-GB" sz="1100" baseline="0"/>
            <a:t> you would like to see . The options you have selected will show beneath the title.</a:t>
          </a:r>
          <a:endParaRPr lang="en-GB" sz="1100"/>
        </a:p>
      </xdr:txBody>
    </xdr:sp>
    <xdr:clientData/>
  </xdr:twoCellAnchor>
  <xdr:twoCellAnchor>
    <xdr:from>
      <xdr:col>18</xdr:col>
      <xdr:colOff>361950</xdr:colOff>
      <xdr:row>6</xdr:row>
      <xdr:rowOff>133350</xdr:rowOff>
    </xdr:from>
    <xdr:to>
      <xdr:col>18</xdr:col>
      <xdr:colOff>363676</xdr:colOff>
      <xdr:row>7</xdr:row>
      <xdr:rowOff>142875</xdr:rowOff>
    </xdr:to>
    <xdr:cxnSp macro="">
      <xdr:nvCxnSpPr>
        <xdr:cNvPr id="8" name="Straight Arrow Connector 7"/>
        <xdr:cNvCxnSpPr>
          <a:stCxn id="5" idx="2"/>
        </xdr:cNvCxnSpPr>
      </xdr:nvCxnSpPr>
      <xdr:spPr>
        <a:xfrm>
          <a:off x="10725150" y="1085850"/>
          <a:ext cx="1726"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333375</xdr:colOff>
      <xdr:row>7</xdr:row>
      <xdr:rowOff>95250</xdr:rowOff>
    </xdr:from>
    <xdr:to>
      <xdr:col>25</xdr:col>
      <xdr:colOff>76200</xdr:colOff>
      <xdr:row>8</xdr:row>
      <xdr:rowOff>180975</xdr:rowOff>
    </xdr:to>
    <xdr:sp macro="" textlink="">
      <xdr:nvSpPr>
        <xdr:cNvPr id="17" name="TextBox 16"/>
        <xdr:cNvSpPr txBox="1"/>
      </xdr:nvSpPr>
      <xdr:spPr>
        <a:xfrm>
          <a:off x="12525375" y="1238250"/>
          <a:ext cx="2181225" cy="276225"/>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Click a button</a:t>
          </a:r>
          <a:r>
            <a:rPr lang="en-GB" sz="1100" baseline="0"/>
            <a:t> to apply that filter.</a:t>
          </a:r>
          <a:endParaRPr lang="en-GB" sz="1100"/>
        </a:p>
      </xdr:txBody>
    </xdr:sp>
    <xdr:clientData/>
  </xdr:twoCellAnchor>
  <xdr:twoCellAnchor>
    <xdr:from>
      <xdr:col>20</xdr:col>
      <xdr:colOff>584476</xdr:colOff>
      <xdr:row>8</xdr:row>
      <xdr:rowOff>42863</xdr:rowOff>
    </xdr:from>
    <xdr:to>
      <xdr:col>21</xdr:col>
      <xdr:colOff>333375</xdr:colOff>
      <xdr:row>9</xdr:row>
      <xdr:rowOff>95250</xdr:rowOff>
    </xdr:to>
    <xdr:cxnSp macro="">
      <xdr:nvCxnSpPr>
        <xdr:cNvPr id="18" name="Straight Arrow Connector 17"/>
        <xdr:cNvCxnSpPr>
          <a:stCxn id="17" idx="1"/>
        </xdr:cNvCxnSpPr>
      </xdr:nvCxnSpPr>
      <xdr:spPr>
        <a:xfrm flipH="1">
          <a:off x="12166876" y="1376363"/>
          <a:ext cx="358499" cy="242887"/>
        </a:xfrm>
        <a:prstGeom prst="straightConnector1">
          <a:avLst/>
        </a:prstGeom>
        <a:ln>
          <a:solidFill>
            <a:schemeClr val="bg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333375</xdr:colOff>
      <xdr:row>9</xdr:row>
      <xdr:rowOff>38100</xdr:rowOff>
    </xdr:from>
    <xdr:to>
      <xdr:col>25</xdr:col>
      <xdr:colOff>76200</xdr:colOff>
      <xdr:row>11</xdr:row>
      <xdr:rowOff>133350</xdr:rowOff>
    </xdr:to>
    <xdr:sp macro="" textlink="">
      <xdr:nvSpPr>
        <xdr:cNvPr id="25" name="TextBox 24"/>
        <xdr:cNvSpPr txBox="1"/>
      </xdr:nvSpPr>
      <xdr:spPr>
        <a:xfrm>
          <a:off x="12525375" y="1562100"/>
          <a:ext cx="2181225" cy="476250"/>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Hold CTRL and click to apply multiple filters.</a:t>
          </a:r>
        </a:p>
      </xdr:txBody>
    </xdr:sp>
    <xdr:clientData/>
  </xdr:twoCellAnchor>
  <xdr:twoCellAnchor>
    <xdr:from>
      <xdr:col>21</xdr:col>
      <xdr:colOff>333375</xdr:colOff>
      <xdr:row>12</xdr:row>
      <xdr:rowOff>95250</xdr:rowOff>
    </xdr:from>
    <xdr:to>
      <xdr:col>25</xdr:col>
      <xdr:colOff>76200</xdr:colOff>
      <xdr:row>14</xdr:row>
      <xdr:rowOff>28575</xdr:rowOff>
    </xdr:to>
    <xdr:sp macro="" textlink="">
      <xdr:nvSpPr>
        <xdr:cNvPr id="26" name="TextBox 25"/>
        <xdr:cNvSpPr txBox="1"/>
      </xdr:nvSpPr>
      <xdr:spPr>
        <a:xfrm>
          <a:off x="12525375" y="2190750"/>
          <a:ext cx="2181225" cy="314325"/>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Click the cross</a:t>
          </a:r>
          <a:r>
            <a:rPr lang="en-GB" sz="1100" baseline="0"/>
            <a:t> </a:t>
          </a:r>
          <a:r>
            <a:rPr lang="en-GB" sz="1100"/>
            <a:t>to remove a filter</a:t>
          </a:r>
        </a:p>
      </xdr:txBody>
    </xdr:sp>
    <xdr:clientData/>
  </xdr:twoCellAnchor>
  <xdr:twoCellAnchor>
    <xdr:from>
      <xdr:col>20</xdr:col>
      <xdr:colOff>590551</xdr:colOff>
      <xdr:row>12</xdr:row>
      <xdr:rowOff>57151</xdr:rowOff>
    </xdr:from>
    <xdr:to>
      <xdr:col>21</xdr:col>
      <xdr:colOff>333375</xdr:colOff>
      <xdr:row>13</xdr:row>
      <xdr:rowOff>61913</xdr:rowOff>
    </xdr:to>
    <xdr:cxnSp macro="">
      <xdr:nvCxnSpPr>
        <xdr:cNvPr id="27" name="Straight Arrow Connector 26"/>
        <xdr:cNvCxnSpPr>
          <a:stCxn id="26" idx="1"/>
        </xdr:cNvCxnSpPr>
      </xdr:nvCxnSpPr>
      <xdr:spPr>
        <a:xfrm flipH="1" flipV="1">
          <a:off x="12172951" y="2152651"/>
          <a:ext cx="352424" cy="195262"/>
        </a:xfrm>
        <a:prstGeom prst="straightConnector1">
          <a:avLst/>
        </a:prstGeom>
        <a:ln>
          <a:solidFill>
            <a:schemeClr val="bg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590550</xdr:colOff>
      <xdr:row>1</xdr:row>
      <xdr:rowOff>123825</xdr:rowOff>
    </xdr:from>
    <xdr:ext cx="3590925" cy="762000"/>
    <xdr:sp macro="" textlink="">
      <xdr:nvSpPr>
        <xdr:cNvPr id="22" name="Rectangle 21"/>
        <xdr:cNvSpPr/>
      </xdr:nvSpPr>
      <xdr:spPr>
        <a:xfrm>
          <a:off x="5686425" y="314325"/>
          <a:ext cx="3590925" cy="762000"/>
        </a:xfrm>
        <a:prstGeom prst="rect">
          <a:avLst/>
        </a:prstGeom>
        <a:noFill/>
      </xdr:spPr>
      <xdr:txBody>
        <a:bodyPr wrap="square" lIns="91440" tIns="45720" rIns="91440" bIns="45720" anchor="t">
          <a:noAutofit/>
        </a:bodyPr>
        <a:lstStyle/>
        <a:p>
          <a:pPr algn="r"/>
          <a:r>
            <a:rPr lang="en-US" sz="2800" b="0" cap="none" spc="0" baseline="0">
              <a:ln w="10160">
                <a:solidFill>
                  <a:schemeClr val="accent1"/>
                </a:solidFill>
                <a:prstDash val="solid"/>
              </a:ln>
              <a:solidFill>
                <a:schemeClr val="accent1"/>
              </a:solidFill>
              <a:effectLst>
                <a:outerShdw blurRad="38100" dist="32000" dir="5400000" algn="tl">
                  <a:srgbClr val="000000">
                    <a:alpha val="30000"/>
                  </a:srgbClr>
                </a:outerShdw>
              </a:effectLst>
              <a:latin typeface="Myriad Pro" pitchFamily="34" charset="0"/>
            </a:rPr>
            <a:t>CONFIDENTIAL </a:t>
          </a:r>
        </a:p>
      </xdr:txBody>
    </xdr:sp>
    <xdr:clientData/>
  </xdr:oneCellAnchor>
  <xdr:twoCellAnchor editAs="oneCell">
    <xdr:from>
      <xdr:col>16</xdr:col>
      <xdr:colOff>152400</xdr:colOff>
      <xdr:row>7</xdr:row>
      <xdr:rowOff>161925</xdr:rowOff>
    </xdr:from>
    <xdr:to>
      <xdr:col>20</xdr:col>
      <xdr:colOff>590400</xdr:colOff>
      <xdr:row>11</xdr:row>
      <xdr:rowOff>66675</xdr:rowOff>
    </xdr:to>
    <mc:AlternateContent xmlns:mc="http://schemas.openxmlformats.org/markup-compatibility/2006" xmlns:a14="http://schemas.microsoft.com/office/drawing/2010/main">
      <mc:Choice Requires="a14">
        <xdr:graphicFrame macro="">
          <xdr:nvGraphicFramePr>
            <xdr:cNvPr id="19" name="FT status 1"/>
            <xdr:cNvGraphicFramePr/>
          </xdr:nvGraphicFramePr>
          <xdr:xfrm>
            <a:off x="0" y="0"/>
            <a:ext cx="0" cy="0"/>
          </xdr:xfrm>
          <a:graphic>
            <a:graphicData uri="http://schemas.microsoft.com/office/drawing/2010/slicer">
              <sle:slicer xmlns:sle="http://schemas.microsoft.com/office/drawing/2010/slicer" name="FT status 1"/>
            </a:graphicData>
          </a:graphic>
        </xdr:graphicFrame>
      </mc:Choice>
      <mc:Fallback xmlns="">
        <xdr:sp macro="" textlink="">
          <xdr:nvSpPr>
            <xdr:cNvPr id="0" name=""/>
            <xdr:cNvSpPr>
              <a:spLocks noTextEdit="1"/>
            </xdr:cNvSpPr>
          </xdr:nvSpPr>
          <xdr:spPr>
            <a:xfrm>
              <a:off x="9515475" y="1495425"/>
              <a:ext cx="2876400" cy="6667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152400</xdr:colOff>
      <xdr:row>11</xdr:row>
      <xdr:rowOff>114300</xdr:rowOff>
    </xdr:from>
    <xdr:to>
      <xdr:col>20</xdr:col>
      <xdr:colOff>590400</xdr:colOff>
      <xdr:row>16</xdr:row>
      <xdr:rowOff>66675</xdr:rowOff>
    </xdr:to>
    <mc:AlternateContent xmlns:mc="http://schemas.openxmlformats.org/markup-compatibility/2006" xmlns:a14="http://schemas.microsoft.com/office/drawing/2010/main">
      <mc:Choice Requires="a14">
        <xdr:graphicFrame macro="">
          <xdr:nvGraphicFramePr>
            <xdr:cNvPr id="20" name="Region 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9515475" y="2209800"/>
              <a:ext cx="2876400" cy="9048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142875</xdr:colOff>
      <xdr:row>20</xdr:row>
      <xdr:rowOff>47626</xdr:rowOff>
    </xdr:from>
    <xdr:to>
      <xdr:col>20</xdr:col>
      <xdr:colOff>580875</xdr:colOff>
      <xdr:row>27</xdr:row>
      <xdr:rowOff>142876</xdr:rowOff>
    </xdr:to>
    <mc:AlternateContent xmlns:mc="http://schemas.openxmlformats.org/markup-compatibility/2006" xmlns:a14="http://schemas.microsoft.com/office/drawing/2010/main">
      <mc:Choice Requires="a14">
        <xdr:graphicFrame macro="">
          <xdr:nvGraphicFramePr>
            <xdr:cNvPr id="21" name="Trust type"/>
            <xdr:cNvGraphicFramePr/>
          </xdr:nvGraphicFramePr>
          <xdr:xfrm>
            <a:off x="0" y="0"/>
            <a:ext cx="0" cy="0"/>
          </xdr:xfrm>
          <a:graphic>
            <a:graphicData uri="http://schemas.microsoft.com/office/drawing/2010/slicer">
              <sle:slicer xmlns:sle="http://schemas.microsoft.com/office/drawing/2010/slicer" name="Trust type"/>
            </a:graphicData>
          </a:graphic>
        </xdr:graphicFrame>
      </mc:Choice>
      <mc:Fallback xmlns="">
        <xdr:sp macro="" textlink="">
          <xdr:nvSpPr>
            <xdr:cNvPr id="0" name=""/>
            <xdr:cNvSpPr>
              <a:spLocks noTextEdit="1"/>
            </xdr:cNvSpPr>
          </xdr:nvSpPr>
          <xdr:spPr>
            <a:xfrm>
              <a:off x="9505950" y="3857626"/>
              <a:ext cx="2876400" cy="14287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152399</xdr:colOff>
      <xdr:row>16</xdr:row>
      <xdr:rowOff>123826</xdr:rowOff>
    </xdr:from>
    <xdr:to>
      <xdr:col>20</xdr:col>
      <xdr:colOff>581024</xdr:colOff>
      <xdr:row>19</xdr:row>
      <xdr:rowOff>180976</xdr:rowOff>
    </xdr:to>
    <mc:AlternateContent xmlns:mc="http://schemas.openxmlformats.org/markup-compatibility/2006" xmlns:a14="http://schemas.microsoft.com/office/drawing/2010/main">
      <mc:Choice Requires="a14">
        <xdr:graphicFrame macro="">
          <xdr:nvGraphicFramePr>
            <xdr:cNvPr id="29" name="Trust size"/>
            <xdr:cNvGraphicFramePr/>
          </xdr:nvGraphicFramePr>
          <xdr:xfrm>
            <a:off x="0" y="0"/>
            <a:ext cx="0" cy="0"/>
          </xdr:xfrm>
          <a:graphic>
            <a:graphicData uri="http://schemas.microsoft.com/office/drawing/2010/slicer">
              <sle:slicer xmlns:sle="http://schemas.microsoft.com/office/drawing/2010/slicer" name="Trust size"/>
            </a:graphicData>
          </a:graphic>
        </xdr:graphicFrame>
      </mc:Choice>
      <mc:Fallback xmlns="">
        <xdr:sp macro="" textlink="">
          <xdr:nvSpPr>
            <xdr:cNvPr id="0" name=""/>
            <xdr:cNvSpPr>
              <a:spLocks noTextEdit="1"/>
            </xdr:cNvSpPr>
          </xdr:nvSpPr>
          <xdr:spPr>
            <a:xfrm>
              <a:off x="9515474" y="3171826"/>
              <a:ext cx="2867025" cy="6286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1</xdr:row>
      <xdr:rowOff>47625</xdr:rowOff>
    </xdr:from>
    <xdr:to>
      <xdr:col>4</xdr:col>
      <xdr:colOff>228600</xdr:colOff>
      <xdr:row>5</xdr:row>
      <xdr:rowOff>170600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000250" cy="884975"/>
        </a:xfrm>
        <a:prstGeom prst="rect">
          <a:avLst/>
        </a:prstGeom>
      </xdr:spPr>
    </xdr:pic>
    <xdr:clientData/>
  </xdr:twoCellAnchor>
  <xdr:twoCellAnchor>
    <xdr:from>
      <xdr:col>4</xdr:col>
      <xdr:colOff>409574</xdr:colOff>
      <xdr:row>1</xdr:row>
      <xdr:rowOff>9525</xdr:rowOff>
    </xdr:from>
    <xdr:to>
      <xdr:col>9</xdr:col>
      <xdr:colOff>552449</xdr:colOff>
      <xdr:row>4</xdr:row>
      <xdr:rowOff>66675</xdr:rowOff>
    </xdr:to>
    <xdr:sp macro="" textlink="">
      <xdr:nvSpPr>
        <xdr:cNvPr id="3" name="TextBox 2"/>
        <xdr:cNvSpPr txBox="1"/>
      </xdr:nvSpPr>
      <xdr:spPr>
        <a:xfrm>
          <a:off x="2457449" y="200025"/>
          <a:ext cx="31908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t>NED Remuneration</a:t>
          </a:r>
        </a:p>
        <a:p>
          <a:pPr marL="0" marR="0" indent="0" algn="ctr" defTabSz="914400" eaLnBrk="1" fontAlgn="auto" latinLnBrk="0" hangingPunct="1">
            <a:lnSpc>
              <a:spcPct val="100000"/>
            </a:lnSpc>
            <a:spcBef>
              <a:spcPts val="0"/>
            </a:spcBef>
            <a:spcAft>
              <a:spcPts val="0"/>
            </a:spcAft>
            <a:buClrTx/>
            <a:buSzTx/>
            <a:buFontTx/>
            <a:buNone/>
            <a:tabLst/>
            <a:defRPr/>
          </a:pPr>
          <a:r>
            <a:rPr lang="en-GB" sz="1600" b="0">
              <a:solidFill>
                <a:schemeClr val="dk1"/>
              </a:solidFill>
              <a:effectLst/>
              <a:latin typeface="+mn-lt"/>
              <a:ea typeface="+mn-ea"/>
              <a:cs typeface="+mn-cs"/>
            </a:rPr>
            <a:t>You are currently viewing data for:</a:t>
          </a:r>
          <a:endParaRPr lang="en-GB" sz="1600">
            <a:effectLst/>
          </a:endParaRPr>
        </a:p>
        <a:p>
          <a:pPr algn="ctr"/>
          <a:endParaRPr lang="en-GB" sz="1800" b="1"/>
        </a:p>
      </xdr:txBody>
    </xdr:sp>
    <xdr:clientData/>
  </xdr:twoCellAnchor>
  <xdr:twoCellAnchor>
    <xdr:from>
      <xdr:col>1</xdr:col>
      <xdr:colOff>123825</xdr:colOff>
      <xdr:row>8</xdr:row>
      <xdr:rowOff>85725</xdr:rowOff>
    </xdr:from>
    <xdr:to>
      <xdr:col>10</xdr:col>
      <xdr:colOff>342900</xdr:colOff>
      <xdr:row>19</xdr:row>
      <xdr:rowOff>72075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400050</xdr:colOff>
      <xdr:row>4</xdr:row>
      <xdr:rowOff>19050</xdr:rowOff>
    </xdr:from>
    <xdr:to>
      <xdr:col>9</xdr:col>
      <xdr:colOff>571500</xdr:colOff>
      <xdr:row>8</xdr:row>
      <xdr:rowOff>66674</xdr:rowOff>
    </xdr:to>
    <xdr:sp macro="" textlink="'NED tables'!B2">
      <xdr:nvSpPr>
        <xdr:cNvPr id="4" name="TextBox 3"/>
        <xdr:cNvSpPr txBox="1"/>
      </xdr:nvSpPr>
      <xdr:spPr>
        <a:xfrm>
          <a:off x="2447925" y="781050"/>
          <a:ext cx="3219450" cy="809624"/>
        </a:xfrm>
        <a:prstGeom prst="rect">
          <a:avLst/>
        </a:prstGeom>
        <a:solidFill>
          <a:schemeClr val="bg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4CD5810-277F-418C-9C73-6E3342D97F26}" type="TxLink">
            <a:rPr lang="en-US" sz="1400" b="0" i="0" u="none" strike="noStrike">
              <a:solidFill>
                <a:srgbClr val="000000"/>
              </a:solidFill>
              <a:latin typeface="Calibri"/>
            </a:rPr>
            <a:pPr algn="ctr"/>
            <a:t>all provider
FTs and Trusts
in all regions</a:t>
          </a:fld>
          <a:endParaRPr lang="en-GB" sz="4000" b="1"/>
        </a:p>
      </xdr:txBody>
    </xdr:sp>
    <xdr:clientData/>
  </xdr:twoCellAnchor>
  <xdr:twoCellAnchor>
    <xdr:from>
      <xdr:col>1</xdr:col>
      <xdr:colOff>123825</xdr:colOff>
      <xdr:row>19</xdr:row>
      <xdr:rowOff>104775</xdr:rowOff>
    </xdr:from>
    <xdr:to>
      <xdr:col>5</xdr:col>
      <xdr:colOff>76200</xdr:colOff>
      <xdr:row>27</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57150</xdr:colOff>
      <xdr:row>19</xdr:row>
      <xdr:rowOff>104775</xdr:rowOff>
    </xdr:from>
    <xdr:to>
      <xdr:col>15</xdr:col>
      <xdr:colOff>533400</xdr:colOff>
      <xdr:row>28</xdr:row>
      <xdr:rowOff>190275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9526</xdr:colOff>
      <xdr:row>19</xdr:row>
      <xdr:rowOff>104775</xdr:rowOff>
    </xdr:from>
    <xdr:to>
      <xdr:col>10</xdr:col>
      <xdr:colOff>28576</xdr:colOff>
      <xdr:row>27</xdr:row>
      <xdr:rowOff>74775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114300</xdr:colOff>
      <xdr:row>29</xdr:row>
      <xdr:rowOff>38100</xdr:rowOff>
    </xdr:from>
    <xdr:to>
      <xdr:col>7</xdr:col>
      <xdr:colOff>504825</xdr:colOff>
      <xdr:row>38</xdr:row>
      <xdr:rowOff>123600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561975</xdr:colOff>
      <xdr:row>29</xdr:row>
      <xdr:rowOff>38100</xdr:rowOff>
    </xdr:from>
    <xdr:to>
      <xdr:col>15</xdr:col>
      <xdr:colOff>542925</xdr:colOff>
      <xdr:row>38</xdr:row>
      <xdr:rowOff>123600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171450</xdr:colOff>
      <xdr:row>2</xdr:row>
      <xdr:rowOff>76200</xdr:rowOff>
    </xdr:from>
    <xdr:to>
      <xdr:col>21</xdr:col>
      <xdr:colOff>0</xdr:colOff>
      <xdr:row>6</xdr:row>
      <xdr:rowOff>95250</xdr:rowOff>
    </xdr:to>
    <xdr:sp macro="" textlink="">
      <xdr:nvSpPr>
        <xdr:cNvPr id="17" name="TextBox 16"/>
        <xdr:cNvSpPr txBox="1"/>
      </xdr:nvSpPr>
      <xdr:spPr>
        <a:xfrm>
          <a:off x="9315450" y="266700"/>
          <a:ext cx="2876550" cy="78105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GB" sz="1100"/>
            <a:t>Please use the filters below to select the data</a:t>
          </a:r>
          <a:r>
            <a:rPr lang="en-GB" sz="1100" baseline="0"/>
            <a:t> you would like to see . The options you have selected will show beneath the title.</a:t>
          </a:r>
          <a:endParaRPr lang="en-GB" sz="1100"/>
        </a:p>
      </xdr:txBody>
    </xdr:sp>
    <xdr:clientData/>
  </xdr:twoCellAnchor>
  <xdr:twoCellAnchor>
    <xdr:from>
      <xdr:col>18</xdr:col>
      <xdr:colOff>390525</xdr:colOff>
      <xdr:row>6</xdr:row>
      <xdr:rowOff>95250</xdr:rowOff>
    </xdr:from>
    <xdr:to>
      <xdr:col>18</xdr:col>
      <xdr:colOff>392251</xdr:colOff>
      <xdr:row>7</xdr:row>
      <xdr:rowOff>104775</xdr:rowOff>
    </xdr:to>
    <xdr:cxnSp macro="">
      <xdr:nvCxnSpPr>
        <xdr:cNvPr id="18" name="Straight Arrow Connector 17"/>
        <xdr:cNvCxnSpPr>
          <a:stCxn id="17" idx="2"/>
        </xdr:cNvCxnSpPr>
      </xdr:nvCxnSpPr>
      <xdr:spPr>
        <a:xfrm>
          <a:off x="10753725" y="1047750"/>
          <a:ext cx="1726"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361950</xdr:colOff>
      <xdr:row>7</xdr:row>
      <xdr:rowOff>57150</xdr:rowOff>
    </xdr:from>
    <xdr:to>
      <xdr:col>25</xdr:col>
      <xdr:colOff>104775</xdr:colOff>
      <xdr:row>8</xdr:row>
      <xdr:rowOff>142875</xdr:rowOff>
    </xdr:to>
    <xdr:sp macro="" textlink="">
      <xdr:nvSpPr>
        <xdr:cNvPr id="19" name="TextBox 18"/>
        <xdr:cNvSpPr txBox="1"/>
      </xdr:nvSpPr>
      <xdr:spPr>
        <a:xfrm>
          <a:off x="12553950" y="1200150"/>
          <a:ext cx="2181225" cy="276225"/>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Click a button</a:t>
          </a:r>
          <a:r>
            <a:rPr lang="en-GB" sz="1100" baseline="0"/>
            <a:t> to apply that filter.</a:t>
          </a:r>
          <a:endParaRPr lang="en-GB" sz="1100"/>
        </a:p>
      </xdr:txBody>
    </xdr:sp>
    <xdr:clientData/>
  </xdr:twoCellAnchor>
  <xdr:twoCellAnchor>
    <xdr:from>
      <xdr:col>21</xdr:col>
      <xdr:colOff>3451</xdr:colOff>
      <xdr:row>8</xdr:row>
      <xdr:rowOff>4763</xdr:rowOff>
    </xdr:from>
    <xdr:to>
      <xdr:col>21</xdr:col>
      <xdr:colOff>361950</xdr:colOff>
      <xdr:row>9</xdr:row>
      <xdr:rowOff>57150</xdr:rowOff>
    </xdr:to>
    <xdr:cxnSp macro="">
      <xdr:nvCxnSpPr>
        <xdr:cNvPr id="20" name="Straight Arrow Connector 19"/>
        <xdr:cNvCxnSpPr>
          <a:stCxn id="19" idx="1"/>
        </xdr:cNvCxnSpPr>
      </xdr:nvCxnSpPr>
      <xdr:spPr>
        <a:xfrm flipH="1">
          <a:off x="12195451" y="1338263"/>
          <a:ext cx="358499" cy="242887"/>
        </a:xfrm>
        <a:prstGeom prst="straightConnector1">
          <a:avLst/>
        </a:prstGeom>
        <a:ln>
          <a:solidFill>
            <a:schemeClr val="bg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361950</xdr:colOff>
      <xdr:row>9</xdr:row>
      <xdr:rowOff>0</xdr:rowOff>
    </xdr:from>
    <xdr:to>
      <xdr:col>25</xdr:col>
      <xdr:colOff>104775</xdr:colOff>
      <xdr:row>11</xdr:row>
      <xdr:rowOff>95250</xdr:rowOff>
    </xdr:to>
    <xdr:sp macro="" textlink="">
      <xdr:nvSpPr>
        <xdr:cNvPr id="21" name="TextBox 20"/>
        <xdr:cNvSpPr txBox="1"/>
      </xdr:nvSpPr>
      <xdr:spPr>
        <a:xfrm>
          <a:off x="12553950" y="1524000"/>
          <a:ext cx="2181225" cy="476250"/>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Hold CTRL and click to apply multiple filters.</a:t>
          </a:r>
        </a:p>
      </xdr:txBody>
    </xdr:sp>
    <xdr:clientData/>
  </xdr:twoCellAnchor>
  <xdr:twoCellAnchor>
    <xdr:from>
      <xdr:col>21</xdr:col>
      <xdr:colOff>361950</xdr:colOff>
      <xdr:row>12</xdr:row>
      <xdr:rowOff>57150</xdr:rowOff>
    </xdr:from>
    <xdr:to>
      <xdr:col>25</xdr:col>
      <xdr:colOff>104775</xdr:colOff>
      <xdr:row>13</xdr:row>
      <xdr:rowOff>180975</xdr:rowOff>
    </xdr:to>
    <xdr:sp macro="" textlink="">
      <xdr:nvSpPr>
        <xdr:cNvPr id="22" name="TextBox 21"/>
        <xdr:cNvSpPr txBox="1"/>
      </xdr:nvSpPr>
      <xdr:spPr>
        <a:xfrm>
          <a:off x="12553950" y="2152650"/>
          <a:ext cx="2181225" cy="314325"/>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a:t>Click the cross</a:t>
          </a:r>
          <a:r>
            <a:rPr lang="en-GB" sz="1100" baseline="0"/>
            <a:t> </a:t>
          </a:r>
          <a:r>
            <a:rPr lang="en-GB" sz="1100"/>
            <a:t>to remove a filter</a:t>
          </a:r>
        </a:p>
      </xdr:txBody>
    </xdr:sp>
    <xdr:clientData/>
  </xdr:twoCellAnchor>
  <xdr:twoCellAnchor>
    <xdr:from>
      <xdr:col>21</xdr:col>
      <xdr:colOff>9526</xdr:colOff>
      <xdr:row>12</xdr:row>
      <xdr:rowOff>19051</xdr:rowOff>
    </xdr:from>
    <xdr:to>
      <xdr:col>21</xdr:col>
      <xdr:colOff>361950</xdr:colOff>
      <xdr:row>13</xdr:row>
      <xdr:rowOff>23813</xdr:rowOff>
    </xdr:to>
    <xdr:cxnSp macro="">
      <xdr:nvCxnSpPr>
        <xdr:cNvPr id="23" name="Straight Arrow Connector 22"/>
        <xdr:cNvCxnSpPr>
          <a:stCxn id="22" idx="1"/>
        </xdr:cNvCxnSpPr>
      </xdr:nvCxnSpPr>
      <xdr:spPr>
        <a:xfrm flipH="1" flipV="1">
          <a:off x="12201526" y="2114551"/>
          <a:ext cx="352424" cy="195262"/>
        </a:xfrm>
        <a:prstGeom prst="straightConnector1">
          <a:avLst/>
        </a:prstGeom>
        <a:ln>
          <a:solidFill>
            <a:schemeClr val="bg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314325</xdr:colOff>
      <xdr:row>8</xdr:row>
      <xdr:rowOff>66674</xdr:rowOff>
    </xdr:from>
    <xdr:to>
      <xdr:col>15</xdr:col>
      <xdr:colOff>504825</xdr:colOff>
      <xdr:row>19</xdr:row>
      <xdr:rowOff>81299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9</xdr:col>
      <xdr:colOff>600075</xdr:colOff>
      <xdr:row>1</xdr:row>
      <xdr:rowOff>114300</xdr:rowOff>
    </xdr:from>
    <xdr:ext cx="3514725" cy="733425"/>
    <xdr:sp macro="" textlink="">
      <xdr:nvSpPr>
        <xdr:cNvPr id="25" name="Rectangle 24"/>
        <xdr:cNvSpPr/>
      </xdr:nvSpPr>
      <xdr:spPr>
        <a:xfrm>
          <a:off x="5695950" y="304800"/>
          <a:ext cx="3514725" cy="733425"/>
        </a:xfrm>
        <a:prstGeom prst="rect">
          <a:avLst/>
        </a:prstGeom>
        <a:noFill/>
      </xdr:spPr>
      <xdr:txBody>
        <a:bodyPr wrap="square" lIns="91440" tIns="45720" rIns="91440" bIns="45720" anchor="t">
          <a:noAutofit/>
        </a:bodyPr>
        <a:lstStyle/>
        <a:p>
          <a:pPr algn="r"/>
          <a:r>
            <a:rPr lang="en-US" sz="2800" b="0" cap="none" spc="0" baseline="0">
              <a:ln w="10160">
                <a:solidFill>
                  <a:schemeClr val="accent1"/>
                </a:solidFill>
                <a:prstDash val="solid"/>
              </a:ln>
              <a:solidFill>
                <a:schemeClr val="accent1"/>
              </a:solidFill>
              <a:effectLst>
                <a:outerShdw blurRad="38100" dist="32000" dir="5400000" algn="tl">
                  <a:srgbClr val="000000">
                    <a:alpha val="30000"/>
                  </a:srgbClr>
                </a:outerShdw>
              </a:effectLst>
              <a:latin typeface="Myriad Pro" pitchFamily="34" charset="0"/>
            </a:rPr>
            <a:t>CONFIDENTIAL </a:t>
          </a:r>
        </a:p>
      </xdr:txBody>
    </xdr:sp>
    <xdr:clientData/>
  </xdr:oneCellAnchor>
  <xdr:twoCellAnchor>
    <xdr:from>
      <xdr:col>1</xdr:col>
      <xdr:colOff>104775</xdr:colOff>
      <xdr:row>27</xdr:row>
      <xdr:rowOff>133350</xdr:rowOff>
    </xdr:from>
    <xdr:to>
      <xdr:col>5</xdr:col>
      <xdr:colOff>95250</xdr:colOff>
      <xdr:row>29</xdr:row>
      <xdr:rowOff>4350</xdr:rowOff>
    </xdr:to>
    <xdr:sp macro="" textlink="'NED tables'!J7">
      <xdr:nvSpPr>
        <xdr:cNvPr id="5" name="TextBox 4"/>
        <xdr:cNvSpPr txBox="1"/>
      </xdr:nvSpPr>
      <xdr:spPr>
        <a:xfrm>
          <a:off x="323850" y="5276850"/>
          <a:ext cx="2428875" cy="252000"/>
        </a:xfrm>
        <a:prstGeom prst="rect">
          <a:avLst/>
        </a:prstGeom>
        <a:solidFill>
          <a:schemeClr val="bg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1E1E310-220F-4D74-A74E-DC12516CB64E}" type="TxLink">
            <a:rPr lang="en-US" sz="1000" b="0" i="0" u="none" strike="noStrike">
              <a:solidFill>
                <a:srgbClr val="000000"/>
              </a:solidFill>
              <a:latin typeface="Myriad Pro" pitchFamily="34" charset="0"/>
            </a:rPr>
            <a:pPr algn="ctr"/>
            <a:t>60 trusts have no NED vacancies</a:t>
          </a:fld>
          <a:endParaRPr lang="en-GB" sz="1000">
            <a:latin typeface="Myriad Pro" pitchFamily="34" charset="0"/>
          </a:endParaRPr>
        </a:p>
      </xdr:txBody>
    </xdr:sp>
    <xdr:clientData/>
  </xdr:twoCellAnchor>
  <xdr:twoCellAnchor>
    <xdr:from>
      <xdr:col>5</xdr:col>
      <xdr:colOff>238126</xdr:colOff>
      <xdr:row>27</xdr:row>
      <xdr:rowOff>133350</xdr:rowOff>
    </xdr:from>
    <xdr:to>
      <xdr:col>9</xdr:col>
      <xdr:colOff>600076</xdr:colOff>
      <xdr:row>29</xdr:row>
      <xdr:rowOff>4350</xdr:rowOff>
    </xdr:to>
    <xdr:sp macro="" textlink="'NED tables'!P9:P9">
      <xdr:nvSpPr>
        <xdr:cNvPr id="26" name="TextBox 25"/>
        <xdr:cNvSpPr txBox="1"/>
      </xdr:nvSpPr>
      <xdr:spPr>
        <a:xfrm>
          <a:off x="2895601" y="5276850"/>
          <a:ext cx="2800350" cy="252000"/>
        </a:xfrm>
        <a:prstGeom prst="rect">
          <a:avLst/>
        </a:prstGeom>
        <a:solidFill>
          <a:schemeClr val="bg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753AA93-7504-4E29-8001-65A2489D0D79}" type="TxLink">
            <a:rPr lang="en-US" sz="1000" b="0" i="0" u="none" strike="noStrike">
              <a:solidFill>
                <a:srgbClr val="000000"/>
              </a:solidFill>
              <a:latin typeface="Myriad Pro" pitchFamily="34" charset="0"/>
            </a:rPr>
            <a:pPr algn="ctr"/>
            <a:t>43 trusts have 1 NED in post less than a year</a:t>
          </a:fld>
          <a:endParaRPr lang="en-GB" sz="800">
            <a:latin typeface="Myriad Pro" pitchFamily="34" charset="0"/>
          </a:endParaRPr>
        </a:p>
      </xdr:txBody>
    </xdr:sp>
    <xdr:clientData/>
  </xdr:twoCellAnchor>
  <xdr:twoCellAnchor editAs="oneCell">
    <xdr:from>
      <xdr:col>16</xdr:col>
      <xdr:colOff>180975</xdr:colOff>
      <xdr:row>7</xdr:row>
      <xdr:rowOff>123826</xdr:rowOff>
    </xdr:from>
    <xdr:to>
      <xdr:col>21</xdr:col>
      <xdr:colOff>9375</xdr:colOff>
      <xdr:row>11</xdr:row>
      <xdr:rowOff>9526</xdr:rowOff>
    </xdr:to>
    <mc:AlternateContent xmlns:mc="http://schemas.openxmlformats.org/markup-compatibility/2006" xmlns:a14="http://schemas.microsoft.com/office/drawing/2010/main">
      <mc:Choice Requires="a14">
        <xdr:graphicFrame macro="">
          <xdr:nvGraphicFramePr>
            <xdr:cNvPr id="27" name="FT status"/>
            <xdr:cNvGraphicFramePr/>
          </xdr:nvGraphicFramePr>
          <xdr:xfrm>
            <a:off x="0" y="0"/>
            <a:ext cx="0" cy="0"/>
          </xdr:xfrm>
          <a:graphic>
            <a:graphicData uri="http://schemas.microsoft.com/office/drawing/2010/slicer">
              <sle:slicer xmlns:sle="http://schemas.microsoft.com/office/drawing/2010/slicer" name="FT status"/>
            </a:graphicData>
          </a:graphic>
        </xdr:graphicFrame>
      </mc:Choice>
      <mc:Fallback xmlns="">
        <xdr:sp macro="" textlink="">
          <xdr:nvSpPr>
            <xdr:cNvPr id="0" name=""/>
            <xdr:cNvSpPr>
              <a:spLocks noTextEdit="1"/>
            </xdr:cNvSpPr>
          </xdr:nvSpPr>
          <xdr:spPr>
            <a:xfrm>
              <a:off x="9544050" y="1457326"/>
              <a:ext cx="2876400" cy="6477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180975</xdr:colOff>
      <xdr:row>11</xdr:row>
      <xdr:rowOff>85725</xdr:rowOff>
    </xdr:from>
    <xdr:to>
      <xdr:col>21</xdr:col>
      <xdr:colOff>9375</xdr:colOff>
      <xdr:row>16</xdr:row>
      <xdr:rowOff>104775</xdr:rowOff>
    </xdr:to>
    <mc:AlternateContent xmlns:mc="http://schemas.openxmlformats.org/markup-compatibility/2006" xmlns:a14="http://schemas.microsoft.com/office/drawing/2010/main">
      <mc:Choice Requires="a14">
        <xdr:graphicFrame macro="">
          <xdr:nvGraphicFramePr>
            <xdr:cNvPr id="28"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9544050" y="2181225"/>
              <a:ext cx="2876400" cy="9715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190500</xdr:colOff>
      <xdr:row>20</xdr:row>
      <xdr:rowOff>95250</xdr:rowOff>
    </xdr:from>
    <xdr:to>
      <xdr:col>21</xdr:col>
      <xdr:colOff>18900</xdr:colOff>
      <xdr:row>28</xdr:row>
      <xdr:rowOff>66675</xdr:rowOff>
    </xdr:to>
    <mc:AlternateContent xmlns:mc="http://schemas.openxmlformats.org/markup-compatibility/2006" xmlns:a14="http://schemas.microsoft.com/office/drawing/2010/main">
      <mc:Choice Requires="a14">
        <xdr:graphicFrame macro="">
          <xdr:nvGraphicFramePr>
            <xdr:cNvPr id="29" name="Trust type 1"/>
            <xdr:cNvGraphicFramePr/>
          </xdr:nvGraphicFramePr>
          <xdr:xfrm>
            <a:off x="0" y="0"/>
            <a:ext cx="0" cy="0"/>
          </xdr:xfrm>
          <a:graphic>
            <a:graphicData uri="http://schemas.microsoft.com/office/drawing/2010/slicer">
              <sle:slicer xmlns:sle="http://schemas.microsoft.com/office/drawing/2010/slicer" name="Trust type 1"/>
            </a:graphicData>
          </a:graphic>
        </xdr:graphicFrame>
      </mc:Choice>
      <mc:Fallback xmlns="">
        <xdr:sp macro="" textlink="">
          <xdr:nvSpPr>
            <xdr:cNvPr id="0" name=""/>
            <xdr:cNvSpPr>
              <a:spLocks noTextEdit="1"/>
            </xdr:cNvSpPr>
          </xdr:nvSpPr>
          <xdr:spPr>
            <a:xfrm>
              <a:off x="9553575" y="3905250"/>
              <a:ext cx="2876400" cy="14954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180975</xdr:colOff>
      <xdr:row>16</xdr:row>
      <xdr:rowOff>161926</xdr:rowOff>
    </xdr:from>
    <xdr:to>
      <xdr:col>21</xdr:col>
      <xdr:colOff>9525</xdr:colOff>
      <xdr:row>20</xdr:row>
      <xdr:rowOff>28576</xdr:rowOff>
    </xdr:to>
    <mc:AlternateContent xmlns:mc="http://schemas.openxmlformats.org/markup-compatibility/2006" xmlns:a14="http://schemas.microsoft.com/office/drawing/2010/main">
      <mc:Choice Requires="a14">
        <xdr:graphicFrame macro="">
          <xdr:nvGraphicFramePr>
            <xdr:cNvPr id="33" name="Trust size 1"/>
            <xdr:cNvGraphicFramePr/>
          </xdr:nvGraphicFramePr>
          <xdr:xfrm>
            <a:off x="0" y="0"/>
            <a:ext cx="0" cy="0"/>
          </xdr:xfrm>
          <a:graphic>
            <a:graphicData uri="http://schemas.microsoft.com/office/drawing/2010/slicer">
              <sle:slicer xmlns:sle="http://schemas.microsoft.com/office/drawing/2010/slicer" name="Trust size 1"/>
            </a:graphicData>
          </a:graphic>
        </xdr:graphicFrame>
      </mc:Choice>
      <mc:Fallback xmlns="">
        <xdr:sp macro="" textlink="">
          <xdr:nvSpPr>
            <xdr:cNvPr id="0" name=""/>
            <xdr:cNvSpPr>
              <a:spLocks noTextEdit="1"/>
            </xdr:cNvSpPr>
          </xdr:nvSpPr>
          <xdr:spPr>
            <a:xfrm>
              <a:off x="9544050" y="3209926"/>
              <a:ext cx="2876550" cy="6286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borah Gulliver" refreshedDate="42384.574642708336" createdVersion="4" refreshedVersion="4" minRefreshableVersion="3" recordCount="114">
  <cacheSource type="worksheet">
    <worksheetSource ref="A1:AH115" sheet="Full data"/>
  </cacheSource>
  <cacheFields count="34">
    <cacheField name="Trust" numFmtId="0">
      <sharedItems count="114">
        <s v="ALDER HEY CHILDREN'S NHS FOUNDATION TRUST"/>
        <s v="ANONYMOUS"/>
        <s v="ASHFORD AND ST. PETER'S HOSPITALS NHS FOUNDATION TRUST"/>
        <s v="BERKSHIRE HEALTHCARE NHS FOUNDATION TRUST"/>
        <s v="BIRMINGHAM AND SOLIHULL MENTAL HEALTH NHS FOUNDATION TRUST"/>
        <s v="BLACKPOOL TEACHING HOSPITALS NHS FOUNDATION TRUST"/>
        <s v="BOLTON NHS FOUNDATION TRUST"/>
        <s v="CALDERDALE AND HUDDERSFIELD NHS FOUNDATION TRUST"/>
        <s v="CHESTERFIELD ROYAL HOSPITAL NHS FOUNDATION TRUST"/>
        <s v="COVENTRY AND WARWICKSHIRE PARTNERSHIP NHS TRUST"/>
        <s v="DORSET HEALTHCARE UNIVERSITY NHS FOUNDATION TRUST"/>
        <s v="FRIMLEY HEALTH NHS FOUNDATION TRUST"/>
        <s v="HERTFORDSHIRE PARTNERSHIP UNIVERSITY NHS FOUNDATION TRUST"/>
        <s v="HOMERTON UNIVERSITY HOSPITAL NHS FOUNDATION TRUST"/>
        <s v="IPSWICH HOSPITAL NHS TRUST"/>
        <s v="LEICESTERSHIRE PARTNERSHIP NHS TRUST"/>
        <s v="LUTON AND DUNSTABLE UNIVERSITY HOSPITAL NHS FOUNDATION TRUST"/>
        <s v="MEDWAY NHS FOUNDATION TRUST"/>
        <s v="MERSEY CARE NHS TRUST"/>
        <s v="NORFOLK AND SUFFOLK NHS FOUNDATION TRUST"/>
        <s v="NORTH EAST LONDON NHS FOUNDATION TRUST"/>
        <s v="NORTH TEES AND HARTLEPOOL NHS FOUNDATION TRUST"/>
        <s v="NORTH WEST AMBULANCE SERVICE NHS TRUST"/>
        <s v="NORTHAMPTON GENERAL HOSPITAL NHS TRUST"/>
        <s v="NORTHERN DEVON HEALTHCARE NHS TRUST"/>
        <s v="NORTHERN LINCOLNSHIRE AND GOOLE NHS FOUNDATION TRUST"/>
        <s v="NORTHUMBERLAND, TYNE AND WEAR NHS FOUNDATION TRUST"/>
        <s v="OXFORD HEALTH NHS FOUNDATION TRUST"/>
        <s v="OXLEAS NHS FOUNDATION TRUST"/>
        <s v="PETERBOROUGH AND STAMFORD HOSPITALS NHS FOUNDATION TRUST"/>
        <s v="POOLE HOSPITAL NHS FOUNDATION TRUST"/>
        <s v="ROYAL SURREY COUNTY HOSPITAL NHS FOUNDATION TRUST"/>
        <s v="ROYAL UNITED HOSPITAL BATH NHS FOUNDATION TRUST"/>
        <s v="SOUTH ESSEX PARTNERSHIP UNIVERSITY NHS FOUNDATION TRUST"/>
        <s v="SOUTH WARWICKSHIRE NHS FOUNDATION TRUST"/>
        <s v="SOUTHERN HEALTH NHS FOUNDATION TRUST"/>
        <s v="ST HELENS AND KNOWSLEY HOSPITALS NHS TRUST"/>
        <s v="STAFFORDSHIRE AND STOKE ON TRENT PARTNERSHIP NHS TRUST"/>
        <s v="SURREY AND SUSSEX HEALTHCARE NHS TRUST"/>
        <s v="THE DUDLEY GROUP NHS FOUNDATION TRUST"/>
        <s v="THE ROTHERHAM NHS FOUNDATION TRUST"/>
        <s v="THE ROYAL BOURNEMOUTH AND CHRISTCHURCH HOSPITALS NHS FOUNDATION TRUST"/>
        <s v="UNIVERSITY HOSPITALS OF MORECAMBE BAY NHS FOUNDATION TRUST"/>
        <s v="WIRRAL UNIVERSITY TEACHING HOSPITAL NHS FOUNDATION TRUST"/>
        <s v="YORKSHIRE AMBULANCE SERVICE NHS TRUST"/>
        <s v="EAST LANCASHIRE HOSPITALS NHS TRUST"/>
        <s v="GLOUCESTERSHIRE HOSPITALS NHS FOUNDATION TRUST"/>
        <s v="GREAT ORMOND STREET HOSPITAL FOR CHILDREN NHS FOUNDATION TRUST"/>
        <s v="GUY'S AND ST THOMAS' NHS FOUNDATION TRUST"/>
        <s v="KING'S COLLEGE HOSPITAL NHS FOUNDATION TRUST"/>
        <s v="LANCASHIRE TEACHING HOSPITALS NHS FOUNDATION TRUST"/>
        <s v="LEEDS TEACHING HOSPITALS NHS TRUST"/>
        <s v="MID YORKSHIRE HOSPITALS NHS TRUST"/>
        <s v="NORFOLK AND NORWICH UNIVERSITY HOSPITALS NHS FOUNDATION TRUST"/>
        <s v="NORTHUMBRIA HEALTHCARE NHS FOUNDATION TRUST"/>
        <s v="NOTTINGHAM UNIVERSITY HOSPITALS NHS TRUST"/>
        <s v="NOTTINGHAMSHIRE HEALTHCARE NHS FOUNDATION TRUST"/>
        <s v="OXFORD UNIVERSITY HOSPITALS NHS FOUNDATION TRUST"/>
        <s v="PENNINE ACUTE HOSPITALS NHS TRUST"/>
        <s v="PLYMOUTH HOSPITALS NHS TRUST"/>
        <s v="SALFORD ROYAL NHS FOUNDATION TRUST"/>
        <s v="SOUTH TEES HOSPITALS NHS FOUNDATION TRUST"/>
        <s v="THE ROYAL WOLVERHAMPTON NHS TRUST"/>
        <s v="UNIVERSITY HOSPITALS BRISTOL NHS FOUNDATION TRUST"/>
        <s v="UNIVERSITY HOSPITALS OF LEICESTER NHS TRUST"/>
        <s v="YORK TEACHING HOSPITAL NHS FOUNDATION TRUST"/>
        <s v="5 BOROUGHS PARTNERSHIP NHS FOUNDATION TRUST"/>
        <s v="BARNET, ENFIELD AND HARINGEY MENTAL HEALTH NHS TRUST"/>
        <s v="BARNSLEY HOSPITAL NHS FOUNDATION TRUST"/>
        <s v="BLACK COUNTRY PARTNERSHIP NHS FOUNDATION TRUST"/>
        <s v="BRADFORD DISTRICT CARE NHS FOUNDATION TRUST"/>
        <s v="BRIDGEWATER COMMUNITY HEALTHCARE NHS FOUNDATION TRUST"/>
        <s v="BURTON HOSPITALS NHS FOUNDATION TRUST"/>
        <s v="CENTRAL LONDON COMMUNITY HEALTHCARE NHS TRUST"/>
        <s v="CHESHIRE AND WIRRAL PARTNERSHIP NHS FOUNDATION TRUST"/>
        <s v="CUMBRIA PARTNERSHIP NHS FOUNDATION TRUST"/>
        <s v="DERBYSHIRE COMMUNITY HEALTH SERVICES NHS FOUNDATION TRUST"/>
        <s v="DERBYSHIRE HEALTHCARE NHS FOUNDATION TRUST"/>
        <s v="DEVON PARTNERSHIP NHS TRUST"/>
        <s v="EAST MIDLANDS AMBULANCE SERVICE NHS TRUST"/>
        <s v="HARROGATE AND DISTRICT NHS FOUNDATION TRUST"/>
        <s v="HERTFORDSHIRE COMMUNITY NHS TRUST"/>
        <s v="HUMBER NHS FOUNDATION TRUST"/>
        <s v="ISLE OF WIGHT NHS TRUST"/>
        <s v="JAMES PAGET UNIVERSITY HOSPITALS NHS FOUNDATION TRUST"/>
        <s v="KENT AND MEDWAY NHS AND SOCIAL CARE PARTNERSHIP TRUST"/>
        <s v="KETTERING GENERAL HOSPITAL NHS FOUNDATION TRUST"/>
        <s v="LEEDS AND YORK PARTNERSHIP NHS FOUNDATION TRUST"/>
        <s v="LEEDS COMMUNITY HEALTHCARE NHS TRUST"/>
        <s v="LINCOLNSHIRE COMMUNITY HEALTH SERVICES NHS TRUST"/>
        <s v="LINCOLNSHIRE PARTNERSHIP NHS FOUNDATION TRUST"/>
        <s v="MANCHESTER MENTAL HEALTH AND SOCIAL CARE TRUST"/>
        <s v="NORFOLK COMMUNITY HEALTH AND CARE NHS TRUST"/>
        <s v="NORTH EAST AMBULANCE SERVICE NHS FOUNDATION TRUST"/>
        <s v="NORTH ESSEX PARTNERSHIP UNIVERSITY NHS FOUNDATION TRUST"/>
        <s v="NORTH STAFFORDSHIRE COMBINED HEALTHCARE NHS TRUST"/>
        <s v="NORTHAMPTONSHIRE HEALTHCARE NHS FOUNDATION TRUST"/>
        <s v="PAPWORTH HOSPITAL NHS FOUNDATION TRUST"/>
        <s v="QUEEN VICTORIA HOSPITAL NHS FOUNDATION TRUST"/>
        <s v="ROTHERHAM DONCASTER AND SOUTH HUMBER NHS FOUNDATION TRUST"/>
        <s v="SALISBURY NHS FOUNDATION TRUST"/>
        <s v="SHEFFIELD CHILDREN'S NHS FOUNDATION TRUST"/>
        <s v="SHEFFIELD HEALTH AND SOCIAL CARE NHS FOUNDATION TRUST"/>
        <s v="SHEFFIELD TEACHING HOSPITALS NHS FOUNDATION TRUST"/>
        <s v="SOMERSET PARTNERSHIP NHS FOUNDATION TRUST"/>
        <s v="SOUTH CENTRAL AMBULANCE SERVICE NHS FOUNDATION TRUST"/>
        <s v="SURREY AND BORDERS PARTNERSHIP NHS FOUNDATION TRUST"/>
        <s v="TAMESIDE HOSPITAL NHS FOUNDATION TRUST"/>
        <s v="TAVISTOCK AND PORTMAN NHS FOUNDATION TRUST"/>
        <s v="THE CLATTERBRIDGE CANCER CENTRE NHS FOUNDATION TRUST"/>
        <s v="THE QUEEN ELIZABETH HOSPITAL, KING'S LYNN, NHS FOUNDATION TRUST"/>
        <s v="THE ROBERT JONES AND AGNES HUNT ORTHOPAEDIC HOSPITAL NHS FOUNDATION TRUST"/>
        <s v="THE ROYAL ORTHOPAEDIC HOSPITAL NHS FOUNDATION TRUST"/>
        <s v="THE WALTON CENTRE NHS FOUNDATION TRUST"/>
      </sharedItems>
    </cacheField>
    <cacheField name="FT status" numFmtId="0">
      <sharedItems count="2">
        <s v="FT"/>
        <s v="NHS Trust"/>
      </sharedItems>
    </cacheField>
    <cacheField name="Region" numFmtId="0">
      <sharedItems count="4">
        <s v="North of England"/>
        <s v="South of England"/>
        <s v="Midlands &amp; East"/>
        <s v="London"/>
      </sharedItems>
    </cacheField>
    <cacheField name="Trust type" numFmtId="0">
      <sharedItems count="7">
        <s v="Specialist"/>
        <s v="Acute - DGH"/>
        <s v="Integrated"/>
        <s v="Mental Health"/>
        <s v="Acute - large/teaching"/>
        <s v="Ambulance"/>
        <s v="Community"/>
      </sharedItems>
    </cacheField>
    <cacheField name="Trust size" numFmtId="0">
      <sharedItems count="3">
        <s v="Medium"/>
        <s v="Large"/>
        <s v="Small"/>
      </sharedItems>
    </cacheField>
    <cacheField name="Chair role type" numFmtId="0">
      <sharedItems containsBlank="1" count="3">
        <s v="Permanent"/>
        <s v="Internal interim"/>
        <m/>
      </sharedItems>
    </cacheField>
    <cacheField name="Chair - basic remuneration" numFmtId="164">
      <sharedItems containsString="0" containsBlank="1" containsNumber="1" containsInteger="1" minValue="18621" maxValue="60000"/>
    </cacheField>
    <cacheField name="Chair - other remuneration / allowances" numFmtId="164">
      <sharedItems containsString="0" containsBlank="1" containsNumber="1" containsInteger="1" minValue="0" maxValue="7700"/>
    </cacheField>
    <cacheField name="Chair - total remuneration" numFmtId="164">
      <sharedItems containsString="0" containsBlank="1" containsNumber="1" containsInteger="1" minValue="18621" maxValue="62700"/>
    </cacheField>
    <cacheField name="Chair - days per month" numFmtId="0">
      <sharedItems containsDate="1" containsBlank="1" containsMixedTypes="1" minDate="1899-12-31T00:05:04" maxDate="1899-12-31T00:49:04"/>
    </cacheField>
    <cacheField name="Chair no. of days (cleaned)" numFmtId="1">
      <sharedItems containsString="0" containsBlank="1" containsNumber="1" minValue="2" maxValue="20"/>
    </cacheField>
    <cacheField name="Chair - days per year" numFmtId="1">
      <sharedItems containsString="0" containsBlank="1" containsNumber="1" minValue="24" maxValue="240"/>
    </cacheField>
    <cacheField name="Chair - daily rate" numFmtId="0">
      <sharedItems containsString="0" containsBlank="1" containsNumber="1" minValue="97.358333333333334" maxValue="1180.5555555555557"/>
    </cacheField>
    <cacheField name="Year of appointment" numFmtId="1">
      <sharedItems containsString="0" containsBlank="1" containsNumber="1" containsInteger="1" minValue="1995" maxValue="2015" count="14">
        <n v="2011"/>
        <n v="2009"/>
        <n v="2008"/>
        <n v="2014"/>
        <n v="2012"/>
        <n v="2015"/>
        <n v="2006"/>
        <n v="2013"/>
        <m/>
        <n v="2010"/>
        <n v="2007"/>
        <n v="1997"/>
        <n v="1995"/>
        <n v="2005"/>
      </sharedItems>
    </cacheField>
    <cacheField name="NED posts (filled)" numFmtId="0">
      <sharedItems containsString="0" containsBlank="1" containsNumber="1" containsInteger="1" minValue="4" maxValue="9"/>
    </cacheField>
    <cacheField name="NED posts (vacant)" numFmtId="0">
      <sharedItems containsString="0" containsBlank="1" containsNumber="1" containsInteger="1" minValue="0" maxValue="2"/>
    </cacheField>
    <cacheField name="NED % vacancies" numFmtId="9">
      <sharedItems containsString="0" containsBlank="1" containsNumber="1" minValue="0" maxValue="0.33333333333333331"/>
    </cacheField>
    <cacheField name="NED basic remuneration" numFmtId="164">
      <sharedItems containsString="0" containsBlank="1" containsNumber="1" containsInteger="1" minValue="6000" maxValue="17500"/>
    </cacheField>
    <cacheField name="NED other remuneration / allowances" numFmtId="164">
      <sharedItems containsString="0" containsBlank="1" containsNumber="1" containsInteger="1" minValue="0" maxValue="513"/>
    </cacheField>
    <cacheField name="NED - total remuneration" numFmtId="164">
      <sharedItems containsSemiMixedTypes="0" containsString="0" containsNumber="1" containsInteger="1" minValue="0" maxValue="17500"/>
    </cacheField>
    <cacheField name="NED - days per month" numFmtId="0">
      <sharedItems containsDate="1" containsBlank="1" containsMixedTypes="1" minDate="1899-12-31T00:01:04" maxDate="1899-12-31T00:37:04"/>
    </cacheField>
    <cacheField name="NED no. of days (cleaned)" numFmtId="0">
      <sharedItems containsString="0" containsBlank="1" containsNumber="1" minValue="2" maxValue="20"/>
    </cacheField>
    <cacheField name="NED - days per year" numFmtId="1">
      <sharedItems containsString="0" containsBlank="1" containsNumber="1" containsInteger="1" minValue="24" maxValue="240"/>
    </cacheField>
    <cacheField name="NED - daily rate" numFmtId="164">
      <sharedItems containsString="0" containsBlank="1" containsNumber="1" minValue="25.654166666666665" maxValue="478.4"/>
    </cacheField>
    <cacheField name="Less than a year" numFmtId="0">
      <sharedItems containsString="0" containsBlank="1" containsNumber="1" containsInteger="1" minValue="0" maxValue="5" count="7">
        <m/>
        <n v="1"/>
        <n v="0"/>
        <n v="2"/>
        <n v="3"/>
        <n v="4"/>
        <n v="5"/>
      </sharedItems>
    </cacheField>
    <cacheField name="1-2 years" numFmtId="0">
      <sharedItems containsString="0" containsBlank="1" containsNumber="1" containsInteger="1" minValue="0" maxValue="6"/>
    </cacheField>
    <cacheField name="3-4 years" numFmtId="0">
      <sharedItems containsString="0" containsBlank="1" containsNumber="1" containsInteger="1" minValue="0" maxValue="6"/>
    </cacheField>
    <cacheField name="5+ years" numFmtId="0">
      <sharedItems containsString="0" containsBlank="1" containsNumber="1" containsInteger="1" minValue="0" maxValue="6"/>
    </cacheField>
    <cacheField name="Vice Chair" numFmtId="0">
      <sharedItems containsBlank="1" count="3">
        <s v="Yes"/>
        <m/>
        <s v="No"/>
      </sharedItems>
    </cacheField>
    <cacheField name="Audit Chair" numFmtId="0">
      <sharedItems containsBlank="1" count="3">
        <s v="Yes"/>
        <m/>
        <s v="No"/>
      </sharedItems>
    </cacheField>
    <cacheField name="SID" numFmtId="0">
      <sharedItems containsBlank="1" count="3">
        <s v="Yes"/>
        <m/>
        <s v="No"/>
      </sharedItems>
    </cacheField>
    <cacheField name="Vice Chair uplift" numFmtId="0">
      <sharedItems containsBlank="1" count="7">
        <s v="£5,000+"/>
        <m/>
        <s v="£3,000-4,999"/>
        <s v="No uplift"/>
        <s v="£1,000-2,999"/>
        <s v="n/a"/>
        <s v="&lt;£1,000"/>
      </sharedItems>
    </cacheField>
    <cacheField name="Audit Chair uplift" numFmtId="0">
      <sharedItems containsBlank="1" count="7">
        <s v="£5,000+"/>
        <s v="&lt;£1,000"/>
        <s v="No uplift"/>
        <s v="£3,000-4,999"/>
        <s v="£1,000-2,999"/>
        <m/>
        <s v="n/a"/>
      </sharedItems>
    </cacheField>
    <cacheField name="SID uplift" numFmtId="0">
      <sharedItems containsBlank="1" count="7">
        <s v="£5,000+"/>
        <m/>
        <s v="£1,000-2,999"/>
        <s v="n/a"/>
        <s v="No uplift"/>
        <s v="£3,000-4,999"/>
        <s v="&lt;£1,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114">
  <r>
    <x v="0"/>
    <x v="0"/>
    <x v="0"/>
    <x v="0"/>
    <x v="0"/>
    <x v="0"/>
    <n v="42000"/>
    <m/>
    <n v="42000"/>
    <n v="10"/>
    <n v="10"/>
    <n v="120"/>
    <n v="350"/>
    <x v="0"/>
    <n v="6"/>
    <n v="0"/>
    <n v="0"/>
    <n v="13000"/>
    <m/>
    <n v="13000"/>
    <s v="4 days"/>
    <n v="4"/>
    <n v="48"/>
    <n v="270.83333333333331"/>
    <x v="0"/>
    <n v="3"/>
    <n v="1"/>
    <n v="2"/>
    <x v="0"/>
    <x v="0"/>
    <x v="0"/>
    <x v="0"/>
    <x v="0"/>
    <x v="0"/>
  </r>
  <r>
    <x v="1"/>
    <x v="0"/>
    <x v="0"/>
    <x v="1"/>
    <x v="0"/>
    <x v="0"/>
    <n v="45000"/>
    <m/>
    <n v="45000"/>
    <n v="10"/>
    <n v="10"/>
    <n v="120"/>
    <n v="375"/>
    <x v="1"/>
    <n v="6"/>
    <m/>
    <m/>
    <n v="12000"/>
    <n v="0"/>
    <n v="12000"/>
    <s v="NK"/>
    <m/>
    <m/>
    <m/>
    <x v="1"/>
    <n v="2"/>
    <n v="1"/>
    <n v="2"/>
    <x v="1"/>
    <x v="0"/>
    <x v="1"/>
    <x v="1"/>
    <x v="1"/>
    <x v="1"/>
  </r>
  <r>
    <x v="2"/>
    <x v="0"/>
    <x v="1"/>
    <x v="1"/>
    <x v="0"/>
    <x v="0"/>
    <n v="45300"/>
    <m/>
    <n v="45300"/>
    <s v="Not contracted to work"/>
    <m/>
    <m/>
    <m/>
    <x v="2"/>
    <n v="6"/>
    <n v="0"/>
    <n v="0"/>
    <n v="12800"/>
    <m/>
    <n v="12800"/>
    <s v="Not contracted to work"/>
    <m/>
    <m/>
    <m/>
    <x v="2"/>
    <n v="2"/>
    <n v="0"/>
    <n v="4"/>
    <x v="2"/>
    <x v="0"/>
    <x v="2"/>
    <x v="1"/>
    <x v="2"/>
    <x v="1"/>
  </r>
  <r>
    <x v="3"/>
    <x v="0"/>
    <x v="1"/>
    <x v="2"/>
    <x v="0"/>
    <x v="0"/>
    <n v="45000"/>
    <m/>
    <n v="45000"/>
    <n v="12"/>
    <n v="12"/>
    <n v="144"/>
    <n v="312.5"/>
    <x v="1"/>
    <n v="6"/>
    <n v="0"/>
    <n v="0"/>
    <n v="11500"/>
    <m/>
    <n v="11500"/>
    <n v="3"/>
    <n v="3"/>
    <n v="36"/>
    <n v="319.44444444444446"/>
    <x v="3"/>
    <n v="1"/>
    <n v="1"/>
    <n v="2"/>
    <x v="0"/>
    <x v="0"/>
    <x v="0"/>
    <x v="2"/>
    <x v="3"/>
    <x v="2"/>
  </r>
  <r>
    <x v="4"/>
    <x v="0"/>
    <x v="2"/>
    <x v="3"/>
    <x v="0"/>
    <x v="0"/>
    <n v="42500"/>
    <m/>
    <n v="42500"/>
    <n v="3"/>
    <n v="3"/>
    <n v="36"/>
    <n v="1180.5555555555557"/>
    <x v="3"/>
    <n v="6"/>
    <n v="0"/>
    <n v="0"/>
    <n v="17500"/>
    <m/>
    <n v="17500"/>
    <n v="4"/>
    <n v="4"/>
    <n v="48"/>
    <n v="364.58333333333331"/>
    <x v="2"/>
    <n v="5"/>
    <n v="1"/>
    <m/>
    <x v="0"/>
    <x v="0"/>
    <x v="2"/>
    <x v="2"/>
    <x v="2"/>
    <x v="3"/>
  </r>
  <r>
    <x v="5"/>
    <x v="0"/>
    <x v="0"/>
    <x v="4"/>
    <x v="0"/>
    <x v="0"/>
    <n v="50012"/>
    <m/>
    <n v="50012"/>
    <n v="12"/>
    <n v="12"/>
    <n v="144"/>
    <n v="347.30555555555554"/>
    <x v="4"/>
    <n v="7"/>
    <m/>
    <m/>
    <n v="13312"/>
    <m/>
    <n v="13312"/>
    <n v="4"/>
    <n v="4"/>
    <n v="48"/>
    <n v="277.33333333333331"/>
    <x v="0"/>
    <n v="3"/>
    <n v="3"/>
    <n v="1"/>
    <x v="0"/>
    <x v="0"/>
    <x v="2"/>
    <x v="3"/>
    <x v="0"/>
    <x v="3"/>
  </r>
  <r>
    <x v="6"/>
    <x v="0"/>
    <x v="0"/>
    <x v="2"/>
    <x v="0"/>
    <x v="0"/>
    <n v="60000"/>
    <m/>
    <n v="60000"/>
    <n v="12"/>
    <n v="12"/>
    <n v="144"/>
    <n v="416.66666666666669"/>
    <x v="4"/>
    <n v="6"/>
    <n v="0"/>
    <n v="0"/>
    <n v="12000"/>
    <m/>
    <n v="12000"/>
    <n v="4"/>
    <n v="4"/>
    <n v="48"/>
    <n v="250"/>
    <x v="1"/>
    <n v="2"/>
    <n v="2"/>
    <n v="1"/>
    <x v="0"/>
    <x v="0"/>
    <x v="0"/>
    <x v="4"/>
    <x v="4"/>
    <x v="2"/>
  </r>
  <r>
    <x v="7"/>
    <x v="0"/>
    <x v="0"/>
    <x v="1"/>
    <x v="0"/>
    <x v="0"/>
    <n v="52500"/>
    <m/>
    <n v="52500"/>
    <n v="12"/>
    <n v="12"/>
    <n v="144"/>
    <n v="364.58333333333331"/>
    <x v="0"/>
    <n v="6"/>
    <n v="0"/>
    <n v="0"/>
    <n v="13137"/>
    <n v="0"/>
    <n v="13137"/>
    <n v="3"/>
    <n v="3"/>
    <n v="36"/>
    <n v="364.91666666666669"/>
    <x v="0"/>
    <n v="3"/>
    <n v="3"/>
    <m/>
    <x v="0"/>
    <x v="0"/>
    <x v="0"/>
    <x v="4"/>
    <x v="3"/>
    <x v="2"/>
  </r>
  <r>
    <x v="8"/>
    <x v="0"/>
    <x v="2"/>
    <x v="1"/>
    <x v="0"/>
    <x v="0"/>
    <n v="49005"/>
    <m/>
    <n v="49005"/>
    <n v="8"/>
    <n v="8"/>
    <n v="96"/>
    <n v="510.46875"/>
    <x v="5"/>
    <n v="7"/>
    <m/>
    <m/>
    <n v="13364"/>
    <m/>
    <n v="13364"/>
    <n v="3"/>
    <n v="3"/>
    <n v="36"/>
    <n v="371.22222222222223"/>
    <x v="3"/>
    <m/>
    <n v="1"/>
    <n v="4"/>
    <x v="0"/>
    <x v="0"/>
    <x v="0"/>
    <x v="3"/>
    <x v="2"/>
    <x v="4"/>
  </r>
  <r>
    <x v="9"/>
    <x v="1"/>
    <x v="2"/>
    <x v="2"/>
    <x v="0"/>
    <x v="0"/>
    <n v="35000"/>
    <n v="2917"/>
    <n v="37917"/>
    <n v="12"/>
    <n v="12"/>
    <n v="144"/>
    <n v="263.3125"/>
    <x v="5"/>
    <n v="6"/>
    <n v="1"/>
    <n v="0.14285714285714285"/>
    <n v="6157"/>
    <n v="513"/>
    <n v="6670"/>
    <n v="2"/>
    <n v="2"/>
    <n v="24"/>
    <n v="277.91666666666669"/>
    <x v="4"/>
    <m/>
    <n v="2"/>
    <n v="1"/>
    <x v="0"/>
    <x v="0"/>
    <x v="0"/>
    <x v="3"/>
    <x v="2"/>
    <x v="4"/>
  </r>
  <r>
    <x v="10"/>
    <x v="0"/>
    <x v="1"/>
    <x v="2"/>
    <x v="0"/>
    <x v="0"/>
    <n v="44250"/>
    <n v="0"/>
    <n v="44250"/>
    <n v="12"/>
    <n v="12"/>
    <n v="144"/>
    <n v="307.29166666666669"/>
    <x v="3"/>
    <n v="7"/>
    <n v="0"/>
    <n v="0"/>
    <n v="13000"/>
    <n v="0"/>
    <n v="13000"/>
    <n v="4"/>
    <n v="4"/>
    <n v="48"/>
    <n v="270.83333333333331"/>
    <x v="1"/>
    <n v="6"/>
    <n v="0"/>
    <n v="0"/>
    <x v="0"/>
    <x v="0"/>
    <x v="0"/>
    <x v="0"/>
    <x v="4"/>
    <x v="2"/>
  </r>
  <r>
    <x v="11"/>
    <x v="0"/>
    <x v="1"/>
    <x v="1"/>
    <x v="0"/>
    <x v="0"/>
    <n v="60000"/>
    <m/>
    <n v="60000"/>
    <m/>
    <m/>
    <m/>
    <m/>
    <x v="6"/>
    <n v="5"/>
    <m/>
    <m/>
    <m/>
    <m/>
    <n v="0"/>
    <m/>
    <m/>
    <m/>
    <m/>
    <x v="0"/>
    <n v="1"/>
    <n v="2"/>
    <n v="2"/>
    <x v="1"/>
    <x v="1"/>
    <x v="0"/>
    <x v="1"/>
    <x v="5"/>
    <x v="1"/>
  </r>
  <r>
    <x v="12"/>
    <x v="0"/>
    <x v="2"/>
    <x v="2"/>
    <x v="0"/>
    <x v="0"/>
    <n v="50000"/>
    <m/>
    <n v="50000"/>
    <n v="4"/>
    <n v="4"/>
    <n v="48"/>
    <n v="1041.6666666666667"/>
    <x v="3"/>
    <n v="6"/>
    <n v="0"/>
    <n v="0"/>
    <n v="15000"/>
    <m/>
    <n v="15000"/>
    <s v="3-4"/>
    <n v="3.5"/>
    <n v="42"/>
    <n v="357.14285714285717"/>
    <x v="3"/>
    <m/>
    <n v="2"/>
    <n v="2"/>
    <x v="2"/>
    <x v="0"/>
    <x v="0"/>
    <x v="5"/>
    <x v="3"/>
    <x v="4"/>
  </r>
  <r>
    <x v="13"/>
    <x v="0"/>
    <x v="3"/>
    <x v="4"/>
    <x v="0"/>
    <x v="0"/>
    <n v="40000"/>
    <m/>
    <n v="40000"/>
    <n v="9"/>
    <n v="9"/>
    <n v="108"/>
    <n v="370.37037037037038"/>
    <x v="7"/>
    <n v="6"/>
    <m/>
    <m/>
    <n v="12000"/>
    <m/>
    <n v="12000"/>
    <m/>
    <m/>
    <m/>
    <m/>
    <x v="2"/>
    <n v="4"/>
    <n v="2"/>
    <m/>
    <x v="0"/>
    <x v="0"/>
    <x v="0"/>
    <x v="3"/>
    <x v="2"/>
    <x v="4"/>
  </r>
  <r>
    <x v="14"/>
    <x v="1"/>
    <x v="2"/>
    <x v="1"/>
    <x v="0"/>
    <x v="0"/>
    <n v="35000"/>
    <m/>
    <n v="35000"/>
    <n v="8"/>
    <n v="8"/>
    <n v="96"/>
    <n v="364.58333333333331"/>
    <x v="5"/>
    <n v="5"/>
    <n v="0"/>
    <n v="0"/>
    <n v="6157"/>
    <n v="0"/>
    <n v="6157"/>
    <n v="5"/>
    <n v="5"/>
    <n v="60"/>
    <n v="102.61666666666666"/>
    <x v="2"/>
    <n v="2"/>
    <n v="0"/>
    <n v="3"/>
    <x v="2"/>
    <x v="2"/>
    <x v="2"/>
    <x v="1"/>
    <x v="5"/>
    <x v="1"/>
  </r>
  <r>
    <x v="15"/>
    <x v="1"/>
    <x v="2"/>
    <x v="2"/>
    <x v="0"/>
    <x v="0"/>
    <n v="35000"/>
    <m/>
    <n v="35000"/>
    <n v="12"/>
    <n v="12"/>
    <n v="144"/>
    <n v="243.05555555555554"/>
    <x v="5"/>
    <n v="5"/>
    <n v="1"/>
    <n v="0.16666666666666666"/>
    <n v="6157"/>
    <m/>
    <n v="6157"/>
    <n v="4"/>
    <n v="4"/>
    <n v="48"/>
    <n v="128.27083333333334"/>
    <x v="3"/>
    <n v="2"/>
    <m/>
    <n v="1"/>
    <x v="0"/>
    <x v="0"/>
    <x v="0"/>
    <x v="3"/>
    <x v="2"/>
    <x v="4"/>
  </r>
  <r>
    <x v="16"/>
    <x v="0"/>
    <x v="2"/>
    <x v="4"/>
    <x v="0"/>
    <x v="0"/>
    <n v="40000"/>
    <m/>
    <n v="40000"/>
    <n v="4"/>
    <n v="4"/>
    <n v="48"/>
    <n v="833.33333333333337"/>
    <x v="3"/>
    <n v="6"/>
    <n v="0"/>
    <n v="0"/>
    <n v="11000"/>
    <m/>
    <n v="11000"/>
    <n v="4"/>
    <n v="4"/>
    <n v="48"/>
    <n v="229.16666666666666"/>
    <x v="1"/>
    <n v="2"/>
    <n v="2"/>
    <n v="1"/>
    <x v="0"/>
    <x v="0"/>
    <x v="0"/>
    <x v="0"/>
    <x v="0"/>
    <x v="4"/>
  </r>
  <r>
    <x v="17"/>
    <x v="0"/>
    <x v="1"/>
    <x v="1"/>
    <x v="0"/>
    <x v="0"/>
    <n v="60000"/>
    <m/>
    <n v="60000"/>
    <n v="12"/>
    <n v="12"/>
    <n v="144"/>
    <n v="416.66666666666669"/>
    <x v="3"/>
    <n v="5"/>
    <n v="1"/>
    <n v="0.16666666666666666"/>
    <n v="12180"/>
    <m/>
    <n v="12180"/>
    <n v="3"/>
    <n v="3"/>
    <n v="36"/>
    <n v="338.33333333333331"/>
    <x v="3"/>
    <n v="1"/>
    <n v="2"/>
    <m/>
    <x v="1"/>
    <x v="1"/>
    <x v="0"/>
    <x v="1"/>
    <x v="5"/>
    <x v="4"/>
  </r>
  <r>
    <x v="18"/>
    <x v="1"/>
    <x v="0"/>
    <x v="2"/>
    <x v="0"/>
    <x v="0"/>
    <n v="21105"/>
    <m/>
    <n v="21105"/>
    <n v="2.5"/>
    <n v="2.5"/>
    <n v="30"/>
    <n v="703.5"/>
    <x v="2"/>
    <n v="6"/>
    <n v="0"/>
    <n v="0"/>
    <n v="6095"/>
    <m/>
    <n v="6095"/>
    <n v="2.5"/>
    <n v="2.5"/>
    <n v="30"/>
    <n v="203.16666666666666"/>
    <x v="1"/>
    <n v="3"/>
    <n v="1"/>
    <n v="1"/>
    <x v="0"/>
    <x v="0"/>
    <x v="0"/>
    <x v="3"/>
    <x v="2"/>
    <x v="4"/>
  </r>
  <r>
    <x v="19"/>
    <x v="0"/>
    <x v="2"/>
    <x v="2"/>
    <x v="0"/>
    <x v="0"/>
    <n v="45000"/>
    <m/>
    <n v="45000"/>
    <n v="12"/>
    <n v="12"/>
    <n v="144"/>
    <n v="312.5"/>
    <x v="7"/>
    <n v="6"/>
    <m/>
    <m/>
    <n v="11000"/>
    <m/>
    <n v="11000"/>
    <n v="4"/>
    <n v="4"/>
    <n v="48"/>
    <n v="229.16666666666666"/>
    <x v="3"/>
    <n v="2"/>
    <n v="1"/>
    <n v="1"/>
    <x v="0"/>
    <x v="0"/>
    <x v="0"/>
    <x v="5"/>
    <x v="3"/>
    <x v="5"/>
  </r>
  <r>
    <x v="20"/>
    <x v="0"/>
    <x v="3"/>
    <x v="2"/>
    <x v="0"/>
    <x v="1"/>
    <n v="45000"/>
    <m/>
    <n v="45000"/>
    <m/>
    <m/>
    <m/>
    <m/>
    <x v="8"/>
    <n v="5"/>
    <m/>
    <m/>
    <n v="15000"/>
    <m/>
    <n v="15000"/>
    <n v="4"/>
    <n v="4"/>
    <n v="48"/>
    <n v="312.5"/>
    <x v="3"/>
    <n v="0"/>
    <n v="1"/>
    <n v="2"/>
    <x v="0"/>
    <x v="0"/>
    <x v="0"/>
    <x v="2"/>
    <x v="3"/>
    <x v="5"/>
  </r>
  <r>
    <x v="21"/>
    <x v="0"/>
    <x v="0"/>
    <x v="2"/>
    <x v="0"/>
    <x v="0"/>
    <n v="51100"/>
    <n v="0"/>
    <n v="51100"/>
    <n v="15"/>
    <n v="15"/>
    <n v="180"/>
    <n v="283.88888888888891"/>
    <x v="1"/>
    <n v="5"/>
    <n v="0"/>
    <n v="0"/>
    <n v="15330"/>
    <n v="0"/>
    <n v="15330"/>
    <n v="5"/>
    <n v="5"/>
    <n v="60"/>
    <n v="255.5"/>
    <x v="3"/>
    <m/>
    <m/>
    <n v="3"/>
    <x v="0"/>
    <x v="0"/>
    <x v="0"/>
    <x v="3"/>
    <x v="2"/>
    <x v="4"/>
  </r>
  <r>
    <x v="22"/>
    <x v="1"/>
    <x v="0"/>
    <x v="5"/>
    <x v="0"/>
    <x v="0"/>
    <n v="35000"/>
    <m/>
    <n v="35000"/>
    <s v="Full Time"/>
    <n v="20"/>
    <n v="240"/>
    <n v="145.83333333333334"/>
    <x v="5"/>
    <n v="4"/>
    <n v="1"/>
    <n v="0.2"/>
    <n v="6157"/>
    <m/>
    <n v="6157"/>
    <s v="Part Time (0.5 WTE)"/>
    <n v="10"/>
    <n v="120"/>
    <n v="51.30833333333333"/>
    <x v="1"/>
    <n v="3"/>
    <m/>
    <m/>
    <x v="0"/>
    <x v="0"/>
    <x v="0"/>
    <x v="3"/>
    <x v="2"/>
    <x v="4"/>
  </r>
  <r>
    <x v="23"/>
    <x v="1"/>
    <x v="2"/>
    <x v="1"/>
    <x v="0"/>
    <x v="0"/>
    <n v="21200"/>
    <m/>
    <n v="21200"/>
    <n v="3"/>
    <n v="3"/>
    <n v="36"/>
    <n v="588.88888888888891"/>
    <x v="4"/>
    <n v="6"/>
    <n v="1"/>
    <n v="0.14285714285714285"/>
    <n v="6157"/>
    <m/>
    <n v="6157"/>
    <n v="3"/>
    <n v="3"/>
    <n v="36"/>
    <n v="171.02777777777777"/>
    <x v="1"/>
    <m/>
    <n v="3"/>
    <n v="2"/>
    <x v="0"/>
    <x v="0"/>
    <x v="2"/>
    <x v="3"/>
    <x v="2"/>
    <x v="3"/>
  </r>
  <r>
    <x v="24"/>
    <x v="1"/>
    <x v="1"/>
    <x v="2"/>
    <x v="0"/>
    <x v="0"/>
    <n v="18621"/>
    <m/>
    <n v="18621"/>
    <n v="8"/>
    <n v="8"/>
    <n v="96"/>
    <n v="193.96875"/>
    <x v="0"/>
    <n v="4"/>
    <n v="1"/>
    <n v="0.2"/>
    <n v="6157"/>
    <m/>
    <n v="6157"/>
    <n v="4"/>
    <n v="4"/>
    <n v="48"/>
    <n v="128.27083333333334"/>
    <x v="1"/>
    <n v="1"/>
    <n v="2"/>
    <m/>
    <x v="0"/>
    <x v="0"/>
    <x v="0"/>
    <x v="3"/>
    <x v="2"/>
    <x v="4"/>
  </r>
  <r>
    <x v="25"/>
    <x v="0"/>
    <x v="0"/>
    <x v="2"/>
    <x v="0"/>
    <x v="0"/>
    <n v="40000"/>
    <n v="0"/>
    <n v="40000"/>
    <n v="12"/>
    <n v="12"/>
    <n v="144"/>
    <n v="277.77777777777777"/>
    <x v="8"/>
    <n v="5"/>
    <n v="0"/>
    <n v="0"/>
    <n v="12500"/>
    <m/>
    <n v="12500"/>
    <n v="12"/>
    <n v="12"/>
    <n v="144"/>
    <n v="86.805555555555557"/>
    <x v="2"/>
    <n v="3"/>
    <n v="2"/>
    <n v="0"/>
    <x v="0"/>
    <x v="0"/>
    <x v="0"/>
    <x v="5"/>
    <x v="6"/>
    <x v="3"/>
  </r>
  <r>
    <x v="26"/>
    <x v="0"/>
    <x v="0"/>
    <x v="3"/>
    <x v="0"/>
    <x v="0"/>
    <n v="50794"/>
    <m/>
    <n v="50794"/>
    <n v="14"/>
    <n v="14"/>
    <n v="168"/>
    <n v="302.34523809523807"/>
    <x v="7"/>
    <n v="7"/>
    <n v="0"/>
    <n v="0"/>
    <n v="13500"/>
    <n v="0"/>
    <n v="13500"/>
    <n v="4"/>
    <n v="4"/>
    <n v="48"/>
    <n v="281.25"/>
    <x v="4"/>
    <n v="1"/>
    <n v="1"/>
    <n v="2"/>
    <x v="0"/>
    <x v="0"/>
    <x v="0"/>
    <x v="4"/>
    <x v="4"/>
    <x v="2"/>
  </r>
  <r>
    <x v="27"/>
    <x v="0"/>
    <x v="1"/>
    <x v="2"/>
    <x v="0"/>
    <x v="0"/>
    <n v="40599"/>
    <m/>
    <n v="40599"/>
    <m/>
    <m/>
    <m/>
    <m/>
    <x v="7"/>
    <n v="8"/>
    <m/>
    <m/>
    <n v="12180"/>
    <m/>
    <n v="12180"/>
    <m/>
    <m/>
    <m/>
    <m/>
    <x v="3"/>
    <m/>
    <n v="6"/>
    <m/>
    <x v="2"/>
    <x v="2"/>
    <x v="2"/>
    <x v="1"/>
    <x v="5"/>
    <x v="1"/>
  </r>
  <r>
    <x v="28"/>
    <x v="0"/>
    <x v="3"/>
    <x v="2"/>
    <x v="0"/>
    <x v="0"/>
    <n v="55189"/>
    <n v="0"/>
    <n v="55189"/>
    <n v="17.3"/>
    <n v="17.3"/>
    <n v="207.60000000000002"/>
    <n v="265.8429672447013"/>
    <x v="5"/>
    <n v="6"/>
    <n v="0"/>
    <n v="0"/>
    <n v="12735"/>
    <n v="0"/>
    <n v="12735"/>
    <n v="4"/>
    <n v="4"/>
    <n v="48"/>
    <n v="265.3125"/>
    <x v="1"/>
    <m/>
    <n v="1"/>
    <n v="4"/>
    <x v="0"/>
    <x v="0"/>
    <x v="0"/>
    <x v="3"/>
    <x v="0"/>
    <x v="5"/>
  </r>
  <r>
    <x v="29"/>
    <x v="0"/>
    <x v="2"/>
    <x v="1"/>
    <x v="0"/>
    <x v="0"/>
    <n v="42000"/>
    <m/>
    <n v="42000"/>
    <s v="12 (3 days per week)"/>
    <n v="12"/>
    <n v="144"/>
    <n v="291.66666666666669"/>
    <x v="7"/>
    <n v="6"/>
    <n v="0"/>
    <n v="0"/>
    <n v="12200"/>
    <m/>
    <n v="12200"/>
    <n v="3"/>
    <n v="3"/>
    <n v="36"/>
    <n v="338.88888888888891"/>
    <x v="2"/>
    <n v="2"/>
    <n v="4"/>
    <m/>
    <x v="1"/>
    <x v="0"/>
    <x v="0"/>
    <x v="1"/>
    <x v="3"/>
    <x v="5"/>
  </r>
  <r>
    <x v="30"/>
    <x v="0"/>
    <x v="1"/>
    <x v="1"/>
    <x v="0"/>
    <x v="0"/>
    <n v="40000"/>
    <m/>
    <n v="40000"/>
    <s v="No contractual obligation"/>
    <m/>
    <m/>
    <m/>
    <x v="0"/>
    <n v="6"/>
    <m/>
    <m/>
    <n v="12000"/>
    <m/>
    <n v="12000"/>
    <s v="No contractual obligation"/>
    <m/>
    <m/>
    <m/>
    <x v="1"/>
    <n v="1"/>
    <m/>
    <n v="4"/>
    <x v="0"/>
    <x v="0"/>
    <x v="0"/>
    <x v="4"/>
    <x v="3"/>
    <x v="2"/>
  </r>
  <r>
    <x v="31"/>
    <x v="0"/>
    <x v="1"/>
    <x v="1"/>
    <x v="0"/>
    <x v="0"/>
    <n v="41832"/>
    <n v="0"/>
    <n v="41832"/>
    <n v="12"/>
    <n v="12"/>
    <n v="144"/>
    <n v="290.5"/>
    <x v="5"/>
    <n v="4"/>
    <n v="1"/>
    <n v="0.2"/>
    <n v="10590"/>
    <n v="0"/>
    <n v="10590"/>
    <s v="2.5-3 days"/>
    <n v="2.5"/>
    <n v="30"/>
    <n v="353"/>
    <x v="2"/>
    <n v="1"/>
    <n v="0"/>
    <n v="3"/>
    <x v="0"/>
    <x v="0"/>
    <x v="0"/>
    <x v="6"/>
    <x v="1"/>
    <x v="6"/>
  </r>
  <r>
    <x v="32"/>
    <x v="0"/>
    <x v="1"/>
    <x v="1"/>
    <x v="0"/>
    <x v="0"/>
    <n v="47500"/>
    <m/>
    <n v="47500"/>
    <s v="As and when required"/>
    <m/>
    <m/>
    <m/>
    <x v="9"/>
    <n v="5"/>
    <n v="0"/>
    <n v="0"/>
    <n v="13750"/>
    <m/>
    <n v="13750"/>
    <s v="As and when required"/>
    <m/>
    <m/>
    <m/>
    <x v="1"/>
    <n v="0"/>
    <n v="3"/>
    <n v="1"/>
    <x v="0"/>
    <x v="0"/>
    <x v="0"/>
    <x v="6"/>
    <x v="4"/>
    <x v="6"/>
  </r>
  <r>
    <x v="33"/>
    <x v="0"/>
    <x v="2"/>
    <x v="2"/>
    <x v="0"/>
    <x v="0"/>
    <n v="59806"/>
    <m/>
    <n v="59806"/>
    <n v="16"/>
    <n v="16"/>
    <n v="192"/>
    <n v="311.48958333333331"/>
    <x v="2"/>
    <n v="6"/>
    <m/>
    <m/>
    <n v="16522"/>
    <m/>
    <n v="16522"/>
    <n v="5"/>
    <n v="5"/>
    <n v="60"/>
    <n v="275.36666666666667"/>
    <x v="1"/>
    <m/>
    <n v="1"/>
    <n v="4"/>
    <x v="0"/>
    <x v="0"/>
    <x v="0"/>
    <x v="3"/>
    <x v="2"/>
    <x v="4"/>
  </r>
  <r>
    <x v="34"/>
    <x v="0"/>
    <x v="2"/>
    <x v="2"/>
    <x v="0"/>
    <x v="0"/>
    <n v="42500"/>
    <m/>
    <n v="42500"/>
    <s v="8-12"/>
    <n v="10"/>
    <n v="120"/>
    <n v="354.16666666666669"/>
    <x v="5"/>
    <n v="5"/>
    <n v="1"/>
    <n v="0.16666666666666666"/>
    <n v="10000"/>
    <m/>
    <n v="10000"/>
    <s v="2-3"/>
    <n v="2.5"/>
    <n v="30"/>
    <n v="333.33333333333331"/>
    <x v="2"/>
    <n v="2"/>
    <n v="1"/>
    <n v="2"/>
    <x v="0"/>
    <x v="0"/>
    <x v="0"/>
    <x v="5"/>
    <x v="4"/>
    <x v="2"/>
  </r>
  <r>
    <x v="35"/>
    <x v="0"/>
    <x v="1"/>
    <x v="2"/>
    <x v="0"/>
    <x v="0"/>
    <n v="45000"/>
    <m/>
    <n v="45000"/>
    <n v="12"/>
    <n v="12"/>
    <n v="144"/>
    <n v="312.5"/>
    <x v="5"/>
    <n v="6"/>
    <n v="0"/>
    <n v="0"/>
    <n v="13000"/>
    <n v="1"/>
    <n v="13001"/>
    <s v="2-3 days per month; SID &amp; Dep Chair 3-4 days per month"/>
    <n v="2.5"/>
    <n v="30"/>
    <n v="433.36666666666667"/>
    <x v="5"/>
    <m/>
    <m/>
    <m/>
    <x v="0"/>
    <x v="0"/>
    <x v="0"/>
    <x v="0"/>
    <x v="3"/>
    <x v="0"/>
  </r>
  <r>
    <x v="36"/>
    <x v="1"/>
    <x v="0"/>
    <x v="1"/>
    <x v="0"/>
    <x v="0"/>
    <n v="22000"/>
    <m/>
    <n v="22000"/>
    <n v="8"/>
    <n v="8"/>
    <n v="96"/>
    <n v="229.16666666666666"/>
    <x v="3"/>
    <n v="5"/>
    <n v="0"/>
    <n v="0"/>
    <n v="6000"/>
    <m/>
    <n v="6000"/>
    <n v="3"/>
    <n v="3"/>
    <n v="36"/>
    <n v="166.66666666666666"/>
    <x v="1"/>
    <n v="1"/>
    <n v="2"/>
    <n v="1"/>
    <x v="0"/>
    <x v="0"/>
    <x v="0"/>
    <x v="3"/>
    <x v="2"/>
    <x v="4"/>
  </r>
  <r>
    <x v="37"/>
    <x v="1"/>
    <x v="2"/>
    <x v="2"/>
    <x v="0"/>
    <x v="1"/>
    <n v="36000"/>
    <m/>
    <n v="36000"/>
    <n v="12"/>
    <n v="12"/>
    <n v="144"/>
    <n v="250"/>
    <x v="5"/>
    <n v="4"/>
    <m/>
    <m/>
    <n v="6157"/>
    <m/>
    <n v="6157"/>
    <n v="2.5"/>
    <n v="2.5"/>
    <n v="30"/>
    <n v="205.23333333333332"/>
    <x v="3"/>
    <m/>
    <n v="2"/>
    <m/>
    <x v="0"/>
    <x v="0"/>
    <x v="0"/>
    <x v="3"/>
    <x v="2"/>
    <x v="4"/>
  </r>
  <r>
    <x v="38"/>
    <x v="1"/>
    <x v="1"/>
    <x v="1"/>
    <x v="0"/>
    <x v="1"/>
    <m/>
    <m/>
    <m/>
    <m/>
    <m/>
    <m/>
    <m/>
    <x v="3"/>
    <n v="5"/>
    <n v="0"/>
    <n v="0"/>
    <m/>
    <m/>
    <n v="0"/>
    <m/>
    <m/>
    <m/>
    <m/>
    <x v="1"/>
    <n v="3"/>
    <n v="1"/>
    <m/>
    <x v="0"/>
    <x v="0"/>
    <x v="1"/>
    <x v="1"/>
    <x v="5"/>
    <x v="1"/>
  </r>
  <r>
    <x v="39"/>
    <x v="0"/>
    <x v="2"/>
    <x v="2"/>
    <x v="0"/>
    <x v="0"/>
    <n v="47846"/>
    <n v="0"/>
    <n v="47846"/>
    <s v="8-12 (2 -3 days a week)"/>
    <n v="10"/>
    <n v="120"/>
    <n v="398.71666666666664"/>
    <x v="5"/>
    <n v="4"/>
    <n v="0"/>
    <n v="0"/>
    <n v="13059"/>
    <m/>
    <n v="13059"/>
    <s v="at least 3"/>
    <n v="3"/>
    <n v="36"/>
    <n v="362.75"/>
    <x v="1"/>
    <m/>
    <n v="1"/>
    <n v="2"/>
    <x v="2"/>
    <x v="0"/>
    <x v="0"/>
    <x v="5"/>
    <x v="3"/>
    <x v="0"/>
  </r>
  <r>
    <x v="40"/>
    <x v="0"/>
    <x v="0"/>
    <x v="2"/>
    <x v="0"/>
    <x v="0"/>
    <n v="50000"/>
    <n v="0"/>
    <n v="50000"/>
    <s v="8 days per month"/>
    <n v="8"/>
    <n v="96"/>
    <n v="520.83333333333337"/>
    <x v="3"/>
    <n v="6"/>
    <n v="0"/>
    <n v="0"/>
    <n v="16500"/>
    <n v="0"/>
    <n v="16500"/>
    <s v="3-4 days per month"/>
    <n v="3.5"/>
    <n v="42"/>
    <n v="392.85714285714283"/>
    <x v="0"/>
    <n v="2"/>
    <n v="3"/>
    <n v="2"/>
    <x v="0"/>
    <x v="0"/>
    <x v="0"/>
    <x v="3"/>
    <x v="2"/>
    <x v="4"/>
  </r>
  <r>
    <x v="41"/>
    <x v="0"/>
    <x v="1"/>
    <x v="1"/>
    <x v="0"/>
    <x v="0"/>
    <n v="55000"/>
    <m/>
    <n v="55000"/>
    <s v="4 days but does much more "/>
    <n v="4"/>
    <n v="48"/>
    <n v="1145.8333333333333"/>
    <x v="9"/>
    <n v="6"/>
    <m/>
    <m/>
    <n v="13000"/>
    <m/>
    <n v="13000"/>
    <s v="2-3"/>
    <n v="2.5"/>
    <n v="30"/>
    <n v="433.33333333333331"/>
    <x v="1"/>
    <n v="2"/>
    <m/>
    <n v="3"/>
    <x v="0"/>
    <x v="0"/>
    <x v="0"/>
    <x v="1"/>
    <x v="2"/>
    <x v="1"/>
  </r>
  <r>
    <x v="42"/>
    <x v="0"/>
    <x v="0"/>
    <x v="4"/>
    <x v="0"/>
    <x v="0"/>
    <n v="40000"/>
    <m/>
    <n v="40000"/>
    <n v="12"/>
    <n v="12"/>
    <n v="144"/>
    <n v="277.77777777777777"/>
    <x v="3"/>
    <n v="7"/>
    <n v="0"/>
    <n v="0"/>
    <n v="12000"/>
    <m/>
    <n v="12000"/>
    <n v="8"/>
    <n v="8"/>
    <n v="96"/>
    <n v="125"/>
    <x v="1"/>
    <n v="1"/>
    <n v="5"/>
    <m/>
    <x v="0"/>
    <x v="0"/>
    <x v="0"/>
    <x v="3"/>
    <x v="2"/>
    <x v="4"/>
  </r>
  <r>
    <x v="43"/>
    <x v="0"/>
    <x v="0"/>
    <x v="4"/>
    <x v="0"/>
    <x v="0"/>
    <n v="46450"/>
    <n v="0"/>
    <n v="46450"/>
    <n v="12"/>
    <n v="12"/>
    <n v="144"/>
    <n v="322.56944444444446"/>
    <x v="2"/>
    <n v="6"/>
    <n v="0"/>
    <n v="0"/>
    <n v="13000"/>
    <n v="0"/>
    <n v="13000"/>
    <n v="3"/>
    <n v="3"/>
    <n v="36"/>
    <n v="361.11111111111109"/>
    <x v="1"/>
    <n v="3"/>
    <n v="1"/>
    <n v="1"/>
    <x v="0"/>
    <x v="0"/>
    <x v="0"/>
    <x v="3"/>
    <x v="3"/>
    <x v="4"/>
  </r>
  <r>
    <x v="44"/>
    <x v="1"/>
    <x v="0"/>
    <x v="5"/>
    <x v="0"/>
    <x v="0"/>
    <n v="21500"/>
    <n v="0"/>
    <n v="21500"/>
    <n v="5"/>
    <n v="5"/>
    <n v="60"/>
    <n v="358.33333333333331"/>
    <x v="9"/>
    <n v="5"/>
    <n v="0"/>
    <n v="0"/>
    <n v="6200"/>
    <n v="0"/>
    <n v="6200"/>
    <m/>
    <m/>
    <m/>
    <m/>
    <x v="1"/>
    <n v="3"/>
    <n v="1"/>
    <m/>
    <x v="0"/>
    <x v="0"/>
    <x v="0"/>
    <x v="3"/>
    <x v="2"/>
    <x v="1"/>
  </r>
  <r>
    <x v="45"/>
    <x v="1"/>
    <x v="0"/>
    <x v="2"/>
    <x v="1"/>
    <x v="0"/>
    <n v="23600"/>
    <m/>
    <n v="23600"/>
    <s v="8-12 days (but does work more generally)"/>
    <n v="10"/>
    <n v="120"/>
    <n v="196.66666666666666"/>
    <x v="3"/>
    <n v="5"/>
    <n v="1"/>
    <n v="0.16666666666666666"/>
    <n v="6157"/>
    <m/>
    <n v="6157"/>
    <n v="2.5"/>
    <n v="2.5"/>
    <n v="30"/>
    <n v="205.23333333333332"/>
    <x v="3"/>
    <n v="2"/>
    <m/>
    <n v="1"/>
    <x v="2"/>
    <x v="2"/>
    <x v="2"/>
    <x v="5"/>
    <x v="6"/>
    <x v="3"/>
  </r>
  <r>
    <x v="46"/>
    <x v="0"/>
    <x v="1"/>
    <x v="1"/>
    <x v="1"/>
    <x v="0"/>
    <n v="46080"/>
    <m/>
    <n v="46080"/>
    <n v="12"/>
    <n v="12"/>
    <n v="144"/>
    <n v="320"/>
    <x v="0"/>
    <n v="6"/>
    <m/>
    <m/>
    <n v="13320"/>
    <m/>
    <n v="13320"/>
    <n v="4"/>
    <n v="4"/>
    <n v="48"/>
    <n v="277.5"/>
    <x v="1"/>
    <m/>
    <n v="2"/>
    <n v="3"/>
    <x v="0"/>
    <x v="0"/>
    <x v="0"/>
    <x v="6"/>
    <x v="4"/>
    <x v="4"/>
  </r>
  <r>
    <x v="47"/>
    <x v="0"/>
    <x v="3"/>
    <x v="0"/>
    <x v="1"/>
    <x v="0"/>
    <n v="55000"/>
    <n v="0"/>
    <n v="55000"/>
    <s v="approx 8-10"/>
    <n v="9"/>
    <n v="108"/>
    <n v="509.25925925925924"/>
    <x v="1"/>
    <n v="6"/>
    <m/>
    <m/>
    <n v="14000"/>
    <n v="0"/>
    <n v="14000"/>
    <s v="2-3"/>
    <n v="2.5"/>
    <n v="30"/>
    <n v="466.66666666666669"/>
    <x v="1"/>
    <n v="1"/>
    <n v="1"/>
    <n v="3"/>
    <x v="0"/>
    <x v="0"/>
    <x v="0"/>
    <x v="0"/>
    <x v="0"/>
    <x v="0"/>
  </r>
  <r>
    <x v="48"/>
    <x v="0"/>
    <x v="3"/>
    <x v="4"/>
    <x v="1"/>
    <x v="0"/>
    <n v="60000"/>
    <m/>
    <n v="60000"/>
    <s v="12-16"/>
    <n v="13"/>
    <n v="156"/>
    <n v="384.61538461538464"/>
    <x v="0"/>
    <n v="7"/>
    <n v="0"/>
    <n v="0"/>
    <n v="17000"/>
    <m/>
    <n v="17000"/>
    <s v="8-12"/>
    <n v="10"/>
    <n v="120"/>
    <n v="141.66666666666666"/>
    <x v="1"/>
    <n v="2"/>
    <n v="3"/>
    <n v="1"/>
    <x v="0"/>
    <x v="0"/>
    <x v="2"/>
    <x v="3"/>
    <x v="3"/>
    <x v="3"/>
  </r>
  <r>
    <x v="49"/>
    <x v="0"/>
    <x v="3"/>
    <x v="4"/>
    <x v="1"/>
    <x v="0"/>
    <n v="57000"/>
    <m/>
    <n v="57000"/>
    <s v="12 (3 days per week)"/>
    <n v="12"/>
    <n v="144"/>
    <n v="395.83333333333331"/>
    <x v="5"/>
    <m/>
    <m/>
    <m/>
    <m/>
    <m/>
    <n v="0"/>
    <m/>
    <m/>
    <m/>
    <m/>
    <x v="0"/>
    <m/>
    <m/>
    <m/>
    <x v="1"/>
    <x v="1"/>
    <x v="1"/>
    <x v="1"/>
    <x v="5"/>
    <x v="1"/>
  </r>
  <r>
    <x v="50"/>
    <x v="0"/>
    <x v="0"/>
    <x v="4"/>
    <x v="1"/>
    <x v="0"/>
    <n v="43000"/>
    <m/>
    <n v="43000"/>
    <n v="14"/>
    <n v="14"/>
    <n v="168"/>
    <n v="255.95238095238096"/>
    <x v="10"/>
    <n v="6"/>
    <n v="1"/>
    <n v="0.14285714285714285"/>
    <n v="12500"/>
    <m/>
    <n v="12500"/>
    <n v="5"/>
    <n v="5"/>
    <n v="60"/>
    <n v="208.33333333333334"/>
    <x v="1"/>
    <n v="1"/>
    <n v="2"/>
    <n v="2"/>
    <x v="0"/>
    <x v="0"/>
    <x v="0"/>
    <x v="4"/>
    <x v="2"/>
    <x v="2"/>
  </r>
  <r>
    <x v="51"/>
    <x v="1"/>
    <x v="0"/>
    <x v="4"/>
    <x v="1"/>
    <x v="0"/>
    <n v="42500"/>
    <m/>
    <n v="42500"/>
    <s v="3 days"/>
    <n v="3"/>
    <n v="36"/>
    <n v="1180.5555555555557"/>
    <x v="7"/>
    <n v="7"/>
    <m/>
    <m/>
    <n v="6200"/>
    <m/>
    <n v="6200"/>
    <n v="2"/>
    <n v="2"/>
    <n v="24"/>
    <n v="258.33333333333331"/>
    <x v="3"/>
    <n v="4"/>
    <n v="1"/>
    <m/>
    <x v="0"/>
    <x v="0"/>
    <x v="0"/>
    <x v="5"/>
    <x v="6"/>
    <x v="3"/>
  </r>
  <r>
    <x v="52"/>
    <x v="1"/>
    <x v="0"/>
    <x v="2"/>
    <x v="1"/>
    <x v="0"/>
    <n v="39406"/>
    <m/>
    <n v="39406"/>
    <n v="12"/>
    <n v="12"/>
    <n v="144"/>
    <n v="273.65277777777777"/>
    <x v="4"/>
    <n v="4"/>
    <n v="2"/>
    <n v="0.33333333333333331"/>
    <n v="6157"/>
    <m/>
    <n v="6157"/>
    <n v="2.5"/>
    <n v="2.5"/>
    <n v="30"/>
    <n v="205.23333333333332"/>
    <x v="3"/>
    <n v="2"/>
    <m/>
    <m/>
    <x v="2"/>
    <x v="2"/>
    <x v="2"/>
    <x v="1"/>
    <x v="5"/>
    <x v="1"/>
  </r>
  <r>
    <x v="53"/>
    <x v="0"/>
    <x v="2"/>
    <x v="4"/>
    <x v="1"/>
    <x v="0"/>
    <n v="50000"/>
    <n v="0"/>
    <n v="50000"/>
    <s v="5-10"/>
    <n v="7.5"/>
    <n v="90"/>
    <n v="555.55555555555554"/>
    <x v="7"/>
    <n v="6"/>
    <n v="0"/>
    <n v="0"/>
    <n v="12500"/>
    <n v="0"/>
    <n v="12500"/>
    <s v="2-3"/>
    <n v="2.5"/>
    <n v="30"/>
    <n v="416.66666666666669"/>
    <x v="1"/>
    <n v="1"/>
    <n v="2"/>
    <n v="2"/>
    <x v="2"/>
    <x v="0"/>
    <x v="0"/>
    <x v="1"/>
    <x v="2"/>
    <x v="4"/>
  </r>
  <r>
    <x v="54"/>
    <x v="0"/>
    <x v="0"/>
    <x v="2"/>
    <x v="1"/>
    <x v="0"/>
    <n v="52651"/>
    <n v="4556"/>
    <n v="57207"/>
    <m/>
    <m/>
    <m/>
    <m/>
    <x v="11"/>
    <n v="6"/>
    <n v="0"/>
    <n v="0"/>
    <n v="15518"/>
    <n v="0"/>
    <n v="15518"/>
    <m/>
    <m/>
    <m/>
    <m/>
    <x v="2"/>
    <n v="1"/>
    <n v="1"/>
    <n v="4"/>
    <x v="0"/>
    <x v="0"/>
    <x v="0"/>
    <x v="3"/>
    <x v="2"/>
    <x v="4"/>
  </r>
  <r>
    <x v="55"/>
    <x v="1"/>
    <x v="2"/>
    <x v="4"/>
    <x v="1"/>
    <x v="0"/>
    <n v="23600"/>
    <n v="0"/>
    <n v="23600"/>
    <s v="not contracted for a specific number, typically works c. 12"/>
    <n v="12"/>
    <n v="144"/>
    <n v="163.88888888888889"/>
    <x v="7"/>
    <n v="5"/>
    <m/>
    <m/>
    <n v="6157"/>
    <n v="0"/>
    <n v="6157"/>
    <s v="Not contracted for a specific number of days, typically c. 4"/>
    <n v="4"/>
    <n v="48"/>
    <n v="128.27083333333334"/>
    <x v="0"/>
    <n v="2"/>
    <n v="1"/>
    <n v="2"/>
    <x v="0"/>
    <x v="0"/>
    <x v="0"/>
    <x v="3"/>
    <x v="2"/>
    <x v="4"/>
  </r>
  <r>
    <x v="56"/>
    <x v="0"/>
    <x v="2"/>
    <x v="2"/>
    <x v="1"/>
    <x v="0"/>
    <n v="48000"/>
    <m/>
    <n v="48000"/>
    <n v="10"/>
    <n v="10"/>
    <n v="120"/>
    <n v="400"/>
    <x v="0"/>
    <n v="5"/>
    <n v="2"/>
    <n v="0.2857142857142857"/>
    <n v="13000"/>
    <m/>
    <n v="13000"/>
    <n v="4"/>
    <n v="4"/>
    <n v="48"/>
    <n v="270.83333333333331"/>
    <x v="2"/>
    <n v="1"/>
    <n v="2"/>
    <n v="2"/>
    <x v="0"/>
    <x v="0"/>
    <x v="0"/>
    <x v="4"/>
    <x v="3"/>
    <x v="6"/>
  </r>
  <r>
    <x v="57"/>
    <x v="0"/>
    <x v="1"/>
    <x v="4"/>
    <x v="1"/>
    <x v="0"/>
    <n v="23366"/>
    <m/>
    <n v="23366"/>
    <n v="8"/>
    <n v="8"/>
    <n v="96"/>
    <n v="243.39583333333334"/>
    <x v="7"/>
    <n v="7"/>
    <n v="0"/>
    <n v="0"/>
    <n v="6000"/>
    <m/>
    <n v="6000"/>
    <m/>
    <m/>
    <m/>
    <m/>
    <x v="1"/>
    <m/>
    <m/>
    <n v="6"/>
    <x v="0"/>
    <x v="0"/>
    <x v="0"/>
    <x v="3"/>
    <x v="2"/>
    <x v="4"/>
  </r>
  <r>
    <x v="58"/>
    <x v="1"/>
    <x v="0"/>
    <x v="4"/>
    <x v="1"/>
    <x v="0"/>
    <n v="23600"/>
    <m/>
    <n v="23600"/>
    <n v="15"/>
    <n v="15"/>
    <n v="180"/>
    <n v="131.11111111111111"/>
    <x v="6"/>
    <n v="6"/>
    <n v="0"/>
    <n v="0"/>
    <n v="6157"/>
    <m/>
    <n v="6157"/>
    <n v="10"/>
    <n v="10"/>
    <n v="120"/>
    <n v="51.30833333333333"/>
    <x v="2"/>
    <n v="2"/>
    <n v="3"/>
    <n v="1"/>
    <x v="0"/>
    <x v="0"/>
    <x v="2"/>
    <x v="3"/>
    <x v="2"/>
    <x v="1"/>
  </r>
  <r>
    <x v="59"/>
    <x v="1"/>
    <x v="1"/>
    <x v="1"/>
    <x v="1"/>
    <x v="0"/>
    <n v="23600"/>
    <m/>
    <n v="23600"/>
    <s v="Up to 15 days"/>
    <n v="15"/>
    <n v="180"/>
    <n v="131.11111111111111"/>
    <x v="4"/>
    <n v="6"/>
    <m/>
    <m/>
    <n v="6157"/>
    <m/>
    <n v="6157"/>
    <s v="2.5 days"/>
    <n v="2.5"/>
    <n v="30"/>
    <n v="205.23333333333332"/>
    <x v="3"/>
    <m/>
    <n v="4"/>
    <m/>
    <x v="0"/>
    <x v="0"/>
    <x v="0"/>
    <x v="3"/>
    <x v="2"/>
    <x v="4"/>
  </r>
  <r>
    <x v="60"/>
    <x v="0"/>
    <x v="0"/>
    <x v="2"/>
    <x v="1"/>
    <x v="0"/>
    <n v="47640"/>
    <m/>
    <n v="47640"/>
    <n v="11"/>
    <n v="11"/>
    <n v="132"/>
    <n v="360.90909090909093"/>
    <x v="2"/>
    <n v="6"/>
    <n v="0"/>
    <n v="0"/>
    <n v="13232"/>
    <m/>
    <n v="13232"/>
    <n v="2.5"/>
    <n v="2.5"/>
    <n v="30"/>
    <n v="441.06666666666666"/>
    <x v="2"/>
    <n v="1"/>
    <n v="2"/>
    <n v="3"/>
    <x v="0"/>
    <x v="0"/>
    <x v="0"/>
    <x v="4"/>
    <x v="4"/>
    <x v="2"/>
  </r>
  <r>
    <x v="61"/>
    <x v="0"/>
    <x v="0"/>
    <x v="4"/>
    <x v="1"/>
    <x v="0"/>
    <n v="50000"/>
    <n v="0"/>
    <n v="50000"/>
    <s v="four"/>
    <n v="4"/>
    <n v="48"/>
    <n v="1041.6666666666667"/>
    <x v="1"/>
    <n v="7"/>
    <n v="1"/>
    <n v="0.125"/>
    <n v="13750"/>
    <m/>
    <n v="13750"/>
    <s v="three"/>
    <n v="3"/>
    <n v="36"/>
    <n v="381.94444444444446"/>
    <x v="4"/>
    <n v="1"/>
    <n v="2"/>
    <n v="1"/>
    <x v="0"/>
    <x v="0"/>
    <x v="0"/>
    <x v="0"/>
    <x v="4"/>
    <x v="4"/>
  </r>
  <r>
    <x v="62"/>
    <x v="1"/>
    <x v="2"/>
    <x v="1"/>
    <x v="1"/>
    <x v="2"/>
    <m/>
    <m/>
    <m/>
    <m/>
    <m/>
    <m/>
    <m/>
    <x v="8"/>
    <n v="7"/>
    <n v="1"/>
    <n v="0.125"/>
    <n v="6157"/>
    <m/>
    <n v="6157"/>
    <n v="2.5"/>
    <n v="2.5"/>
    <n v="30"/>
    <n v="205.23333333333332"/>
    <x v="3"/>
    <n v="1"/>
    <n v="3"/>
    <n v="1"/>
    <x v="0"/>
    <x v="0"/>
    <x v="0"/>
    <x v="3"/>
    <x v="2"/>
    <x v="4"/>
  </r>
  <r>
    <x v="63"/>
    <x v="0"/>
    <x v="1"/>
    <x v="4"/>
    <x v="1"/>
    <x v="0"/>
    <n v="50750"/>
    <n v="0"/>
    <n v="50750"/>
    <n v="13"/>
    <n v="13"/>
    <n v="156"/>
    <n v="325.32051282051282"/>
    <x v="6"/>
    <n v="9"/>
    <n v="0"/>
    <n v="0"/>
    <n v="12000"/>
    <n v="0"/>
    <n v="12000"/>
    <n v="4"/>
    <n v="4"/>
    <n v="48"/>
    <n v="250"/>
    <x v="2"/>
    <n v="4"/>
    <n v="2"/>
    <n v="3"/>
    <x v="0"/>
    <x v="0"/>
    <x v="0"/>
    <x v="0"/>
    <x v="3"/>
    <x v="5"/>
  </r>
  <r>
    <x v="64"/>
    <x v="1"/>
    <x v="2"/>
    <x v="4"/>
    <x v="1"/>
    <x v="0"/>
    <n v="23600"/>
    <m/>
    <n v="23600"/>
    <n v="12"/>
    <n v="12"/>
    <n v="144"/>
    <n v="163.88888888888889"/>
    <x v="3"/>
    <n v="7"/>
    <m/>
    <m/>
    <n v="6157"/>
    <m/>
    <n v="6157"/>
    <n v="2.5"/>
    <n v="2.5"/>
    <n v="30"/>
    <n v="205.23333333333332"/>
    <x v="6"/>
    <n v="1"/>
    <m/>
    <n v="1"/>
    <x v="0"/>
    <x v="1"/>
    <x v="1"/>
    <x v="3"/>
    <x v="2"/>
    <x v="4"/>
  </r>
  <r>
    <x v="65"/>
    <x v="0"/>
    <x v="0"/>
    <x v="4"/>
    <x v="1"/>
    <x v="1"/>
    <n v="55000"/>
    <n v="7700"/>
    <n v="62700"/>
    <n v="13"/>
    <n v="13"/>
    <n v="156"/>
    <n v="401.92307692307691"/>
    <x v="5"/>
    <n v="6"/>
    <n v="0"/>
    <n v="0"/>
    <n v="15237"/>
    <m/>
    <n v="15237"/>
    <n v="5"/>
    <n v="5"/>
    <n v="60"/>
    <n v="253.95"/>
    <x v="2"/>
    <n v="2"/>
    <n v="2"/>
    <n v="2"/>
    <x v="0"/>
    <x v="0"/>
    <x v="0"/>
    <x v="1"/>
    <x v="5"/>
    <x v="1"/>
  </r>
  <r>
    <x v="66"/>
    <x v="0"/>
    <x v="0"/>
    <x v="2"/>
    <x v="2"/>
    <x v="0"/>
    <n v="45450"/>
    <m/>
    <n v="45450"/>
    <n v="12"/>
    <n v="12"/>
    <n v="144"/>
    <n v="315.625"/>
    <x v="10"/>
    <n v="6"/>
    <n v="0"/>
    <n v="0"/>
    <n v="12600"/>
    <m/>
    <n v="12600"/>
    <n v="3"/>
    <n v="3"/>
    <n v="36"/>
    <n v="350"/>
    <x v="1"/>
    <n v="1"/>
    <m/>
    <n v="4"/>
    <x v="0"/>
    <x v="0"/>
    <x v="0"/>
    <x v="3"/>
    <x v="3"/>
    <x v="4"/>
  </r>
  <r>
    <x v="67"/>
    <x v="1"/>
    <x v="3"/>
    <x v="2"/>
    <x v="2"/>
    <x v="0"/>
    <n v="21105"/>
    <m/>
    <n v="21105"/>
    <s v="n/a"/>
    <m/>
    <m/>
    <m/>
    <x v="2"/>
    <n v="6"/>
    <n v="0"/>
    <n v="0"/>
    <n v="6157"/>
    <m/>
    <n v="6157"/>
    <s v="n/a"/>
    <m/>
    <m/>
    <m/>
    <x v="1"/>
    <m/>
    <n v="4"/>
    <n v="1"/>
    <x v="2"/>
    <x v="0"/>
    <x v="2"/>
    <x v="5"/>
    <x v="6"/>
    <x v="3"/>
  </r>
  <r>
    <x v="68"/>
    <x v="0"/>
    <x v="0"/>
    <x v="1"/>
    <x v="2"/>
    <x v="0"/>
    <n v="42000"/>
    <m/>
    <n v="42000"/>
    <n v="12"/>
    <n v="12"/>
    <n v="144"/>
    <n v="291.66666666666669"/>
    <x v="1"/>
    <n v="5"/>
    <n v="0"/>
    <n v="0"/>
    <n v="12500"/>
    <m/>
    <n v="12500"/>
    <n v="12"/>
    <n v="12"/>
    <n v="144"/>
    <n v="86.805555555555557"/>
    <x v="3"/>
    <m/>
    <n v="1"/>
    <n v="2"/>
    <x v="2"/>
    <x v="0"/>
    <x v="0"/>
    <x v="5"/>
    <x v="2"/>
    <x v="4"/>
  </r>
  <r>
    <x v="69"/>
    <x v="0"/>
    <x v="2"/>
    <x v="2"/>
    <x v="2"/>
    <x v="0"/>
    <n v="45000"/>
    <m/>
    <n v="45000"/>
    <n v="12"/>
    <n v="12"/>
    <n v="144"/>
    <n v="312.5"/>
    <x v="3"/>
    <n v="6"/>
    <n v="0"/>
    <n v="0"/>
    <n v="11692"/>
    <m/>
    <n v="11692"/>
    <n v="4"/>
    <n v="4"/>
    <n v="48"/>
    <n v="243.58333333333334"/>
    <x v="1"/>
    <n v="3"/>
    <m/>
    <n v="2"/>
    <x v="0"/>
    <x v="0"/>
    <x v="0"/>
    <x v="3"/>
    <x v="4"/>
    <x v="2"/>
  </r>
  <r>
    <x v="70"/>
    <x v="0"/>
    <x v="0"/>
    <x v="2"/>
    <x v="2"/>
    <x v="0"/>
    <n v="21105"/>
    <m/>
    <n v="21105"/>
    <n v="10"/>
    <n v="10"/>
    <n v="120"/>
    <n v="175.875"/>
    <x v="4"/>
    <n v="5"/>
    <n v="1"/>
    <n v="0.16666666666666666"/>
    <n v="6157"/>
    <n v="200"/>
    <n v="6357"/>
    <n v="3"/>
    <n v="3"/>
    <n v="36"/>
    <n v="176.58333333333334"/>
    <x v="2"/>
    <n v="2"/>
    <n v="3"/>
    <n v="0"/>
    <x v="0"/>
    <x v="0"/>
    <x v="0"/>
    <x v="3"/>
    <x v="2"/>
    <x v="4"/>
  </r>
  <r>
    <x v="71"/>
    <x v="0"/>
    <x v="0"/>
    <x v="6"/>
    <x v="2"/>
    <x v="0"/>
    <n v="40000"/>
    <n v="0"/>
    <n v="40000"/>
    <s v="approx 12"/>
    <n v="12"/>
    <n v="144"/>
    <n v="277.77777777777777"/>
    <x v="0"/>
    <n v="6"/>
    <n v="0"/>
    <n v="0"/>
    <n v="12000"/>
    <m/>
    <n v="12000"/>
    <s v="4-5"/>
    <n v="4.5"/>
    <n v="54"/>
    <n v="222.22222222222223"/>
    <x v="3"/>
    <n v="0"/>
    <n v="1"/>
    <n v="3"/>
    <x v="0"/>
    <x v="0"/>
    <x v="0"/>
    <x v="4"/>
    <x v="4"/>
    <x v="2"/>
  </r>
  <r>
    <x v="72"/>
    <x v="0"/>
    <x v="2"/>
    <x v="1"/>
    <x v="2"/>
    <x v="0"/>
    <n v="40000"/>
    <m/>
    <n v="40000"/>
    <s v="12-16"/>
    <n v="13"/>
    <n v="156"/>
    <n v="256.41025641025641"/>
    <x v="4"/>
    <n v="6"/>
    <n v="0"/>
    <n v="0"/>
    <n v="12000"/>
    <m/>
    <n v="12000"/>
    <n v="4"/>
    <n v="4"/>
    <n v="48"/>
    <n v="250"/>
    <x v="4"/>
    <n v="3"/>
    <n v="0"/>
    <n v="0"/>
    <x v="0"/>
    <x v="0"/>
    <x v="0"/>
    <x v="3"/>
    <x v="2"/>
    <x v="4"/>
  </r>
  <r>
    <x v="73"/>
    <x v="1"/>
    <x v="3"/>
    <x v="6"/>
    <x v="2"/>
    <x v="0"/>
    <n v="20000"/>
    <m/>
    <n v="20000"/>
    <s v="2.5 days per week"/>
    <n v="10"/>
    <n v="120"/>
    <n v="166.66666666666666"/>
    <x v="4"/>
    <m/>
    <m/>
    <m/>
    <n v="6000"/>
    <m/>
    <n v="6000"/>
    <s v="2.5 days per month"/>
    <n v="2.5"/>
    <n v="30"/>
    <n v="200"/>
    <x v="0"/>
    <n v="1"/>
    <n v="2"/>
    <n v="3"/>
    <x v="0"/>
    <x v="0"/>
    <x v="0"/>
    <x v="3"/>
    <x v="2"/>
    <x v="4"/>
  </r>
  <r>
    <x v="74"/>
    <x v="0"/>
    <x v="0"/>
    <x v="2"/>
    <x v="2"/>
    <x v="0"/>
    <n v="41000"/>
    <m/>
    <n v="41000"/>
    <d v="2015-04-03T00:00:00"/>
    <n v="3.5"/>
    <n v="42"/>
    <n v="976.19047619047615"/>
    <x v="12"/>
    <n v="6"/>
    <m/>
    <m/>
    <n v="12302"/>
    <m/>
    <n v="12302"/>
    <d v="2015-04-03T00:00:00"/>
    <n v="3.5"/>
    <n v="42"/>
    <n v="292.90476190476193"/>
    <x v="1"/>
    <n v="2"/>
    <n v="1"/>
    <n v="2"/>
    <x v="0"/>
    <x v="0"/>
    <x v="2"/>
    <x v="2"/>
    <x v="3"/>
    <x v="3"/>
  </r>
  <r>
    <x v="75"/>
    <x v="0"/>
    <x v="0"/>
    <x v="2"/>
    <x v="2"/>
    <x v="0"/>
    <n v="45000"/>
    <n v="0"/>
    <n v="45000"/>
    <n v="12"/>
    <n v="12"/>
    <n v="144"/>
    <n v="312.5"/>
    <x v="0"/>
    <n v="6"/>
    <n v="0"/>
    <n v="0"/>
    <n v="12000"/>
    <n v="0"/>
    <n v="12000"/>
    <n v="3"/>
    <n v="3"/>
    <n v="36"/>
    <n v="333.33333333333331"/>
    <x v="4"/>
    <n v="1"/>
    <n v="2"/>
    <n v="0"/>
    <x v="0"/>
    <x v="0"/>
    <x v="0"/>
    <x v="3"/>
    <x v="3"/>
    <x v="2"/>
  </r>
  <r>
    <x v="76"/>
    <x v="0"/>
    <x v="2"/>
    <x v="6"/>
    <x v="2"/>
    <x v="0"/>
    <n v="45000"/>
    <m/>
    <n v="45000"/>
    <s v="8-10"/>
    <n v="9"/>
    <n v="108"/>
    <n v="416.66666666666669"/>
    <x v="7"/>
    <n v="5"/>
    <n v="0"/>
    <n v="0"/>
    <n v="12000"/>
    <m/>
    <n v="12000"/>
    <s v="2-3"/>
    <n v="2.5"/>
    <n v="30"/>
    <n v="400"/>
    <x v="3"/>
    <n v="2"/>
    <m/>
    <n v="1"/>
    <x v="0"/>
    <x v="0"/>
    <x v="0"/>
    <x v="3"/>
    <x v="2"/>
    <x v="4"/>
  </r>
  <r>
    <x v="77"/>
    <x v="0"/>
    <x v="2"/>
    <x v="2"/>
    <x v="2"/>
    <x v="0"/>
    <n v="45500"/>
    <m/>
    <n v="45500"/>
    <m/>
    <m/>
    <m/>
    <m/>
    <x v="3"/>
    <n v="5"/>
    <m/>
    <m/>
    <n v="12638"/>
    <m/>
    <n v="12638"/>
    <m/>
    <m/>
    <m/>
    <m/>
    <x v="0"/>
    <n v="3"/>
    <m/>
    <n v="2"/>
    <x v="0"/>
    <x v="1"/>
    <x v="0"/>
    <x v="4"/>
    <x v="5"/>
    <x v="5"/>
  </r>
  <r>
    <x v="78"/>
    <x v="1"/>
    <x v="1"/>
    <x v="3"/>
    <x v="2"/>
    <x v="0"/>
    <n v="21104"/>
    <m/>
    <n v="21104"/>
    <n v="10"/>
    <n v="10"/>
    <n v="120"/>
    <n v="175.86666666666667"/>
    <x v="3"/>
    <n v="4"/>
    <m/>
    <m/>
    <n v="6157"/>
    <m/>
    <n v="6157"/>
    <n v="10"/>
    <n v="10"/>
    <n v="120"/>
    <n v="51.30833333333333"/>
    <x v="2"/>
    <n v="2"/>
    <n v="2"/>
    <m/>
    <x v="0"/>
    <x v="0"/>
    <x v="0"/>
    <x v="3"/>
    <x v="2"/>
    <x v="4"/>
  </r>
  <r>
    <x v="79"/>
    <x v="1"/>
    <x v="2"/>
    <x v="5"/>
    <x v="2"/>
    <x v="0"/>
    <n v="30000"/>
    <m/>
    <n v="30000"/>
    <n v="12"/>
    <n v="12"/>
    <n v="144"/>
    <n v="208.33333333333334"/>
    <x v="7"/>
    <n v="5"/>
    <m/>
    <m/>
    <n v="6093"/>
    <m/>
    <n v="6093"/>
    <n v="5"/>
    <n v="5"/>
    <n v="60"/>
    <n v="101.55"/>
    <x v="1"/>
    <n v="3"/>
    <n v="1"/>
    <m/>
    <x v="2"/>
    <x v="2"/>
    <x v="2"/>
    <x v="5"/>
    <x v="6"/>
    <x v="3"/>
  </r>
  <r>
    <x v="80"/>
    <x v="0"/>
    <x v="0"/>
    <x v="2"/>
    <x v="2"/>
    <x v="0"/>
    <n v="46132"/>
    <m/>
    <n v="46132"/>
    <n v="12"/>
    <n v="12"/>
    <n v="144"/>
    <n v="320.36111111111109"/>
    <x v="2"/>
    <n v="6"/>
    <m/>
    <m/>
    <n v="12738"/>
    <m/>
    <n v="12738"/>
    <n v="5"/>
    <n v="5"/>
    <n v="60"/>
    <n v="212.3"/>
    <x v="1"/>
    <n v="3"/>
    <n v="2"/>
    <m/>
    <x v="0"/>
    <x v="0"/>
    <x v="0"/>
    <x v="2"/>
    <x v="3"/>
    <x v="5"/>
  </r>
  <r>
    <x v="81"/>
    <x v="1"/>
    <x v="2"/>
    <x v="6"/>
    <x v="2"/>
    <x v="0"/>
    <n v="21105"/>
    <m/>
    <n v="21105"/>
    <n v="2.5"/>
    <n v="2.5"/>
    <n v="30"/>
    <n v="703.5"/>
    <x v="9"/>
    <n v="5"/>
    <n v="0"/>
    <n v="0"/>
    <n v="6157"/>
    <m/>
    <n v="6157"/>
    <n v="2.5"/>
    <n v="2.5"/>
    <n v="30"/>
    <n v="205.23333333333332"/>
    <x v="2"/>
    <n v="2"/>
    <n v="1"/>
    <n v="2"/>
    <x v="0"/>
    <x v="0"/>
    <x v="0"/>
    <x v="3"/>
    <x v="2"/>
    <x v="4"/>
  </r>
  <r>
    <x v="82"/>
    <x v="0"/>
    <x v="0"/>
    <x v="2"/>
    <x v="2"/>
    <x v="0"/>
    <n v="40787"/>
    <m/>
    <n v="40787"/>
    <n v="14"/>
    <n v="14"/>
    <n v="168"/>
    <n v="242.7797619047619"/>
    <x v="3"/>
    <n v="4"/>
    <n v="1"/>
    <n v="0.2"/>
    <n v="12250"/>
    <m/>
    <n v="12250"/>
    <n v="4"/>
    <n v="4"/>
    <n v="48"/>
    <n v="255.20833333333334"/>
    <x v="2"/>
    <m/>
    <n v="4"/>
    <n v="1"/>
    <x v="2"/>
    <x v="0"/>
    <x v="0"/>
    <x v="5"/>
    <x v="4"/>
    <x v="3"/>
  </r>
  <r>
    <x v="83"/>
    <x v="1"/>
    <x v="1"/>
    <x v="2"/>
    <x v="2"/>
    <x v="0"/>
    <n v="32450"/>
    <m/>
    <n v="32450"/>
    <m/>
    <m/>
    <m/>
    <m/>
    <x v="5"/>
    <n v="6"/>
    <n v="0"/>
    <n v="0"/>
    <n v="6990"/>
    <m/>
    <n v="6990"/>
    <m/>
    <m/>
    <m/>
    <m/>
    <x v="0"/>
    <m/>
    <m/>
    <m/>
    <x v="0"/>
    <x v="0"/>
    <x v="2"/>
    <x v="3"/>
    <x v="2"/>
    <x v="1"/>
  </r>
  <r>
    <x v="84"/>
    <x v="0"/>
    <x v="2"/>
    <x v="4"/>
    <x v="2"/>
    <x v="0"/>
    <n v="45000"/>
    <m/>
    <n v="45000"/>
    <n v="12"/>
    <n v="12"/>
    <n v="144"/>
    <n v="312.5"/>
    <x v="4"/>
    <n v="5"/>
    <n v="0"/>
    <n v="0"/>
    <n v="15840"/>
    <n v="0"/>
    <n v="15840"/>
    <n v="3"/>
    <n v="3"/>
    <n v="36"/>
    <n v="440"/>
    <x v="2"/>
    <n v="3"/>
    <n v="1"/>
    <n v="1"/>
    <x v="2"/>
    <x v="0"/>
    <x v="2"/>
    <x v="5"/>
    <x v="2"/>
    <x v="3"/>
  </r>
  <r>
    <x v="85"/>
    <x v="1"/>
    <x v="1"/>
    <x v="2"/>
    <x v="2"/>
    <x v="0"/>
    <n v="23366"/>
    <n v="0"/>
    <n v="23366"/>
    <s v="FULL TIME"/>
    <n v="20"/>
    <n v="240"/>
    <n v="97.358333333333334"/>
    <x v="0"/>
    <n v="6"/>
    <n v="1"/>
    <n v="0.14285714285714285"/>
    <n v="6157"/>
    <n v="0"/>
    <n v="6157"/>
    <s v="FULL TIME"/>
    <n v="20"/>
    <n v="240"/>
    <n v="25.654166666666665"/>
    <x v="2"/>
    <n v="1"/>
    <n v="5"/>
    <n v="0"/>
    <x v="0"/>
    <x v="0"/>
    <x v="2"/>
    <x v="3"/>
    <x v="2"/>
    <x v="1"/>
  </r>
  <r>
    <x v="86"/>
    <x v="0"/>
    <x v="2"/>
    <x v="1"/>
    <x v="2"/>
    <x v="0"/>
    <n v="40500"/>
    <m/>
    <n v="40500"/>
    <n v="10"/>
    <n v="10"/>
    <n v="120"/>
    <n v="337.5"/>
    <x v="7"/>
    <n v="6"/>
    <n v="0"/>
    <n v="0"/>
    <n v="11125"/>
    <m/>
    <n v="11125"/>
    <s v="3-4"/>
    <n v="3.5"/>
    <n v="42"/>
    <n v="264.88095238095241"/>
    <x v="3"/>
    <n v="3"/>
    <n v="1"/>
    <m/>
    <x v="0"/>
    <x v="0"/>
    <x v="0"/>
    <x v="5"/>
    <x v="4"/>
    <x v="2"/>
  </r>
  <r>
    <x v="87"/>
    <x v="0"/>
    <x v="0"/>
    <x v="2"/>
    <x v="2"/>
    <x v="0"/>
    <n v="40000"/>
    <m/>
    <n v="40000"/>
    <s v="notionally 12"/>
    <n v="12"/>
    <n v="144"/>
    <n v="277.77777777777777"/>
    <x v="9"/>
    <n v="6"/>
    <n v="0"/>
    <n v="0"/>
    <n v="12000"/>
    <m/>
    <n v="12000"/>
    <n v="10"/>
    <n v="10"/>
    <n v="120"/>
    <n v="100"/>
    <x v="0"/>
    <n v="2"/>
    <n v="4"/>
    <m/>
    <x v="2"/>
    <x v="1"/>
    <x v="2"/>
    <x v="1"/>
    <x v="2"/>
    <x v="1"/>
  </r>
  <r>
    <x v="88"/>
    <x v="1"/>
    <x v="0"/>
    <x v="6"/>
    <x v="2"/>
    <x v="0"/>
    <n v="18621"/>
    <n v="0"/>
    <n v="18621"/>
    <s v="15 ( 0.5 WTE) "/>
    <n v="10"/>
    <n v="120"/>
    <n v="155.17500000000001"/>
    <x v="4"/>
    <n v="5"/>
    <n v="0"/>
    <n v="0"/>
    <n v="6157"/>
    <n v="0"/>
    <n v="6157"/>
    <n v="2"/>
    <n v="2"/>
    <n v="24"/>
    <n v="256.54166666666669"/>
    <x v="0"/>
    <n v="2"/>
    <n v="2"/>
    <n v="1"/>
    <x v="0"/>
    <x v="0"/>
    <x v="0"/>
    <x v="3"/>
    <x v="2"/>
    <x v="4"/>
  </r>
  <r>
    <x v="89"/>
    <x v="1"/>
    <x v="2"/>
    <x v="6"/>
    <x v="2"/>
    <x v="0"/>
    <n v="30000"/>
    <n v="0"/>
    <n v="30000"/>
    <s v="12 days"/>
    <n v="12"/>
    <n v="144"/>
    <n v="208.33333333333334"/>
    <x v="5"/>
    <n v="5"/>
    <n v="0"/>
    <n v="0"/>
    <n v="6157"/>
    <n v="0"/>
    <n v="6157"/>
    <s v="2 to 3 days"/>
    <n v="2.5"/>
    <n v="30"/>
    <n v="205.23333333333332"/>
    <x v="1"/>
    <n v="1"/>
    <n v="3"/>
    <m/>
    <x v="0"/>
    <x v="0"/>
    <x v="2"/>
    <x v="5"/>
    <x v="6"/>
    <x v="3"/>
  </r>
  <r>
    <x v="90"/>
    <x v="0"/>
    <x v="2"/>
    <x v="2"/>
    <x v="2"/>
    <x v="0"/>
    <n v="41976"/>
    <m/>
    <n v="41976"/>
    <n v="14"/>
    <n v="14"/>
    <n v="168"/>
    <n v="249.85714285714286"/>
    <x v="5"/>
    <n v="5"/>
    <n v="1"/>
    <n v="0.16666666666666666"/>
    <n v="13285"/>
    <n v="0"/>
    <n v="13285"/>
    <n v="5"/>
    <n v="5"/>
    <n v="60"/>
    <n v="221.41666666666666"/>
    <x v="1"/>
    <n v="0"/>
    <n v="3"/>
    <n v="1"/>
    <x v="0"/>
    <x v="0"/>
    <x v="0"/>
    <x v="4"/>
    <x v="4"/>
    <x v="1"/>
  </r>
  <r>
    <x v="91"/>
    <x v="1"/>
    <x v="0"/>
    <x v="2"/>
    <x v="2"/>
    <x v="0"/>
    <n v="21105"/>
    <m/>
    <n v="21105"/>
    <s v="2 days per month"/>
    <n v="2"/>
    <n v="24"/>
    <n v="879.375"/>
    <x v="5"/>
    <n v="4"/>
    <n v="1"/>
    <n v="0.2"/>
    <n v="6157"/>
    <m/>
    <n v="6157"/>
    <n v="2"/>
    <n v="2"/>
    <n v="24"/>
    <n v="256.54166666666669"/>
    <x v="3"/>
    <n v="1"/>
    <m/>
    <n v="1"/>
    <x v="0"/>
    <x v="0"/>
    <x v="2"/>
    <x v="3"/>
    <x v="2"/>
    <x v="3"/>
  </r>
  <r>
    <x v="92"/>
    <x v="1"/>
    <x v="2"/>
    <x v="6"/>
    <x v="2"/>
    <x v="0"/>
    <n v="21105"/>
    <m/>
    <n v="21105"/>
    <s v="3/week"/>
    <n v="12"/>
    <n v="144"/>
    <n v="146.5625"/>
    <x v="9"/>
    <n v="5"/>
    <n v="0"/>
    <n v="0"/>
    <n v="6157"/>
    <m/>
    <n v="6157"/>
    <n v="2.5"/>
    <n v="2.5"/>
    <n v="30"/>
    <n v="205.23333333333332"/>
    <x v="3"/>
    <n v="1"/>
    <n v="2"/>
    <m/>
    <x v="0"/>
    <x v="0"/>
    <x v="0"/>
    <x v="3"/>
    <x v="2"/>
    <x v="4"/>
  </r>
  <r>
    <x v="93"/>
    <x v="0"/>
    <x v="0"/>
    <x v="5"/>
    <x v="2"/>
    <x v="0"/>
    <n v="44000"/>
    <m/>
    <n v="44000"/>
    <n v="12"/>
    <n v="12"/>
    <n v="144"/>
    <n v="305.55555555555554"/>
    <x v="7"/>
    <n v="6"/>
    <n v="0"/>
    <n v="0"/>
    <n v="14000"/>
    <m/>
    <n v="14000"/>
    <n v="3"/>
    <n v="3"/>
    <n v="36"/>
    <n v="388.88888888888891"/>
    <x v="5"/>
    <m/>
    <n v="2"/>
    <m/>
    <x v="0"/>
    <x v="0"/>
    <x v="0"/>
    <x v="4"/>
    <x v="4"/>
    <x v="5"/>
  </r>
  <r>
    <x v="94"/>
    <x v="0"/>
    <x v="2"/>
    <x v="2"/>
    <x v="2"/>
    <x v="0"/>
    <n v="44000"/>
    <m/>
    <n v="44000"/>
    <n v="12"/>
    <n v="12"/>
    <n v="144"/>
    <n v="305.55555555555554"/>
    <x v="7"/>
    <n v="5"/>
    <m/>
    <m/>
    <n v="11000"/>
    <m/>
    <n v="11000"/>
    <n v="3"/>
    <n v="3"/>
    <n v="36"/>
    <n v="305.55555555555554"/>
    <x v="1"/>
    <n v="3"/>
    <n v="1"/>
    <m/>
    <x v="0"/>
    <x v="0"/>
    <x v="0"/>
    <x v="3"/>
    <x v="3"/>
    <x v="4"/>
  </r>
  <r>
    <x v="95"/>
    <x v="1"/>
    <x v="2"/>
    <x v="2"/>
    <x v="2"/>
    <x v="0"/>
    <n v="21104"/>
    <n v="0"/>
    <n v="21104"/>
    <s v="0.6 WTE"/>
    <n v="12"/>
    <n v="144"/>
    <n v="146.55555555555554"/>
    <x v="3"/>
    <n v="5"/>
    <n v="0"/>
    <n v="0"/>
    <n v="6157"/>
    <n v="0"/>
    <n v="6157"/>
    <n v="2"/>
    <n v="2"/>
    <n v="24"/>
    <n v="256.54166666666669"/>
    <x v="0"/>
    <n v="3"/>
    <n v="1"/>
    <n v="1"/>
    <x v="0"/>
    <x v="0"/>
    <x v="2"/>
    <x v="3"/>
    <x v="2"/>
    <x v="1"/>
  </r>
  <r>
    <x v="96"/>
    <x v="0"/>
    <x v="2"/>
    <x v="2"/>
    <x v="2"/>
    <x v="0"/>
    <n v="43000"/>
    <n v="0"/>
    <n v="43000"/>
    <n v="15.2"/>
    <n v="15.2"/>
    <n v="182.39999999999998"/>
    <n v="235.74561403508775"/>
    <x v="4"/>
    <n v="5"/>
    <n v="0"/>
    <n v="0"/>
    <n v="12500"/>
    <n v="0"/>
    <n v="12500"/>
    <n v="3"/>
    <n v="3"/>
    <n v="36"/>
    <n v="347.22222222222223"/>
    <x v="1"/>
    <n v="1"/>
    <n v="1"/>
    <n v="2"/>
    <x v="0"/>
    <x v="0"/>
    <x v="0"/>
    <x v="4"/>
    <x v="3"/>
    <x v="2"/>
  </r>
  <r>
    <x v="97"/>
    <x v="0"/>
    <x v="2"/>
    <x v="0"/>
    <x v="2"/>
    <x v="0"/>
    <n v="40000"/>
    <n v="0"/>
    <n v="40000"/>
    <n v="12"/>
    <n v="12"/>
    <n v="144"/>
    <n v="277.77777777777777"/>
    <x v="3"/>
    <n v="6"/>
    <n v="0"/>
    <n v="0"/>
    <n v="11500"/>
    <m/>
    <n v="11500"/>
    <n v="3"/>
    <n v="3"/>
    <n v="36"/>
    <n v="319.44444444444446"/>
    <x v="2"/>
    <n v="3"/>
    <n v="3"/>
    <n v="0"/>
    <x v="0"/>
    <x v="0"/>
    <x v="0"/>
    <x v="3"/>
    <x v="1"/>
    <x v="6"/>
  </r>
  <r>
    <x v="98"/>
    <x v="0"/>
    <x v="1"/>
    <x v="0"/>
    <x v="2"/>
    <x v="0"/>
    <n v="45000"/>
    <n v="0"/>
    <n v="45000"/>
    <n v="8"/>
    <n v="8"/>
    <n v="96"/>
    <n v="468.75"/>
    <x v="5"/>
    <n v="4"/>
    <n v="0"/>
    <n v="0"/>
    <n v="12000"/>
    <m/>
    <n v="12000"/>
    <n v="3"/>
    <n v="3"/>
    <n v="36"/>
    <n v="333.33333333333331"/>
    <x v="1"/>
    <n v="2"/>
    <m/>
    <n v="1"/>
    <x v="2"/>
    <x v="0"/>
    <x v="0"/>
    <x v="5"/>
    <x v="4"/>
    <x v="3"/>
  </r>
  <r>
    <x v="99"/>
    <x v="0"/>
    <x v="0"/>
    <x v="3"/>
    <x v="2"/>
    <x v="0"/>
    <n v="41370"/>
    <m/>
    <n v="41370"/>
    <n v="16"/>
    <n v="16"/>
    <n v="192"/>
    <n v="215.46875"/>
    <x v="7"/>
    <n v="6"/>
    <n v="0"/>
    <n v="0"/>
    <n v="12411"/>
    <m/>
    <n v="12411"/>
    <n v="5"/>
    <n v="5"/>
    <n v="60"/>
    <n v="206.85"/>
    <x v="1"/>
    <n v="2"/>
    <n v="2"/>
    <n v="1"/>
    <x v="0"/>
    <x v="0"/>
    <x v="0"/>
    <x v="3"/>
    <x v="4"/>
    <x v="2"/>
  </r>
  <r>
    <x v="100"/>
    <x v="0"/>
    <x v="1"/>
    <x v="1"/>
    <x v="2"/>
    <x v="0"/>
    <n v="43500"/>
    <m/>
    <n v="43500"/>
    <n v="10"/>
    <n v="10"/>
    <n v="120"/>
    <n v="362.5"/>
    <x v="3"/>
    <n v="6"/>
    <n v="1"/>
    <n v="0.14285714285714285"/>
    <n v="13000"/>
    <m/>
    <n v="13000"/>
    <n v="4"/>
    <n v="4"/>
    <n v="48"/>
    <n v="270.83333333333331"/>
    <x v="1"/>
    <m/>
    <n v="2"/>
    <n v="3"/>
    <x v="0"/>
    <x v="0"/>
    <x v="1"/>
    <x v="2"/>
    <x v="2"/>
    <x v="4"/>
  </r>
  <r>
    <x v="101"/>
    <x v="0"/>
    <x v="0"/>
    <x v="0"/>
    <x v="2"/>
    <x v="0"/>
    <n v="48000"/>
    <m/>
    <n v="48000"/>
    <s v="8-12 days per month"/>
    <n v="10"/>
    <n v="120"/>
    <n v="400"/>
    <x v="9"/>
    <n v="5"/>
    <m/>
    <m/>
    <n v="14352"/>
    <m/>
    <n v="14352"/>
    <s v="2-3 days per month"/>
    <n v="2.5"/>
    <n v="30"/>
    <n v="478.4"/>
    <x v="1"/>
    <n v="2"/>
    <n v="1"/>
    <n v="1"/>
    <x v="0"/>
    <x v="0"/>
    <x v="0"/>
    <x v="3"/>
    <x v="2"/>
    <x v="4"/>
  </r>
  <r>
    <x v="102"/>
    <x v="0"/>
    <x v="0"/>
    <x v="2"/>
    <x v="2"/>
    <x v="0"/>
    <n v="29000"/>
    <m/>
    <n v="29000"/>
    <n v="4"/>
    <n v="4"/>
    <n v="48"/>
    <n v="604.16666666666663"/>
    <x v="7"/>
    <n v="4"/>
    <n v="1"/>
    <n v="0.2"/>
    <n v="12000"/>
    <m/>
    <n v="12000"/>
    <n v="3"/>
    <n v="3"/>
    <n v="36"/>
    <n v="333.33333333333331"/>
    <x v="1"/>
    <m/>
    <n v="3"/>
    <m/>
    <x v="0"/>
    <x v="0"/>
    <x v="0"/>
    <x v="3"/>
    <x v="2"/>
    <x v="2"/>
  </r>
  <r>
    <x v="103"/>
    <x v="0"/>
    <x v="0"/>
    <x v="4"/>
    <x v="2"/>
    <x v="0"/>
    <n v="58000"/>
    <m/>
    <n v="58000"/>
    <s v="On average 12-14 days per month"/>
    <n v="13"/>
    <n v="156"/>
    <n v="371.79487179487177"/>
    <x v="4"/>
    <n v="7"/>
    <m/>
    <n v="0"/>
    <n v="15500"/>
    <m/>
    <n v="15500"/>
    <s v="At least 3-4 days per month."/>
    <n v="3.5"/>
    <n v="42"/>
    <n v="369.04761904761904"/>
    <x v="3"/>
    <n v="4"/>
    <m/>
    <n v="1"/>
    <x v="0"/>
    <x v="0"/>
    <x v="0"/>
    <x v="4"/>
    <x v="1"/>
    <x v="3"/>
  </r>
  <r>
    <x v="104"/>
    <x v="0"/>
    <x v="1"/>
    <x v="2"/>
    <x v="2"/>
    <x v="0"/>
    <n v="44303"/>
    <n v="0"/>
    <n v="44303"/>
    <n v="13"/>
    <n v="13"/>
    <n v="156"/>
    <n v="283.99358974358972"/>
    <x v="7"/>
    <n v="7"/>
    <m/>
    <m/>
    <n v="12622"/>
    <m/>
    <n v="12622"/>
    <n v="4"/>
    <n v="4"/>
    <n v="48"/>
    <n v="262.95833333333331"/>
    <x v="1"/>
    <n v="1"/>
    <n v="4"/>
    <n v="1"/>
    <x v="0"/>
    <x v="0"/>
    <x v="0"/>
    <x v="3"/>
    <x v="3"/>
    <x v="2"/>
  </r>
  <r>
    <x v="105"/>
    <x v="0"/>
    <x v="1"/>
    <x v="5"/>
    <x v="2"/>
    <x v="0"/>
    <n v="40000"/>
    <m/>
    <n v="40000"/>
    <s v="3 per week, c 12 per month"/>
    <n v="12"/>
    <n v="144"/>
    <n v="277.77777777777777"/>
    <x v="8"/>
    <n v="5"/>
    <n v="1"/>
    <n v="0.16666666666666666"/>
    <n v="12000"/>
    <m/>
    <n v="12000"/>
    <s v="3-4 days per month"/>
    <n v="3.5"/>
    <n v="42"/>
    <n v="285.71428571428572"/>
    <x v="0"/>
    <m/>
    <m/>
    <m/>
    <x v="0"/>
    <x v="0"/>
    <x v="0"/>
    <x v="2"/>
    <x v="3"/>
    <x v="5"/>
  </r>
  <r>
    <x v="106"/>
    <x v="0"/>
    <x v="1"/>
    <x v="2"/>
    <x v="2"/>
    <x v="0"/>
    <n v="40000"/>
    <m/>
    <n v="40000"/>
    <s v="8 days"/>
    <n v="8"/>
    <n v="96"/>
    <n v="416.66666666666669"/>
    <x v="0"/>
    <n v="5"/>
    <n v="0"/>
    <n v="0"/>
    <n v="13000"/>
    <m/>
    <n v="13000"/>
    <n v="2.5"/>
    <n v="2.5"/>
    <n v="30"/>
    <n v="433.33333333333331"/>
    <x v="4"/>
    <m/>
    <m/>
    <n v="2"/>
    <x v="2"/>
    <x v="0"/>
    <x v="0"/>
    <x v="1"/>
    <x v="4"/>
    <x v="4"/>
  </r>
  <r>
    <x v="107"/>
    <x v="0"/>
    <x v="0"/>
    <x v="1"/>
    <x v="2"/>
    <x v="0"/>
    <n v="40000"/>
    <n v="0"/>
    <n v="40000"/>
    <s v="3-4"/>
    <n v="3.5"/>
    <n v="42"/>
    <n v="952.38095238095241"/>
    <x v="0"/>
    <n v="6"/>
    <n v="0"/>
    <n v="0"/>
    <n v="10500"/>
    <n v="0"/>
    <n v="10500"/>
    <s v="3-4"/>
    <n v="3.5"/>
    <n v="42"/>
    <n v="250"/>
    <x v="3"/>
    <n v="2"/>
    <n v="2"/>
    <m/>
    <x v="0"/>
    <x v="0"/>
    <x v="2"/>
    <x v="4"/>
    <x v="4"/>
    <x v="3"/>
  </r>
  <r>
    <x v="108"/>
    <x v="0"/>
    <x v="3"/>
    <x v="3"/>
    <x v="2"/>
    <x v="0"/>
    <n v="36000"/>
    <m/>
    <n v="36000"/>
    <m/>
    <m/>
    <m/>
    <m/>
    <x v="8"/>
    <n v="5"/>
    <n v="0"/>
    <n v="0"/>
    <m/>
    <m/>
    <n v="0"/>
    <m/>
    <m/>
    <m/>
    <m/>
    <x v="0"/>
    <m/>
    <m/>
    <m/>
    <x v="0"/>
    <x v="0"/>
    <x v="0"/>
    <x v="1"/>
    <x v="5"/>
    <x v="1"/>
  </r>
  <r>
    <x v="109"/>
    <x v="0"/>
    <x v="0"/>
    <x v="0"/>
    <x v="2"/>
    <x v="0"/>
    <n v="42086"/>
    <m/>
    <n v="42086"/>
    <n v="12"/>
    <n v="12"/>
    <n v="144"/>
    <n v="292.26388888888891"/>
    <x v="5"/>
    <n v="5"/>
    <n v="0"/>
    <n v="0"/>
    <n v="16835"/>
    <m/>
    <n v="16835"/>
    <n v="3"/>
    <n v="3"/>
    <n v="36"/>
    <n v="467.63888888888891"/>
    <x v="2"/>
    <n v="1"/>
    <n v="2"/>
    <n v="2"/>
    <x v="0"/>
    <x v="0"/>
    <x v="0"/>
    <x v="3"/>
    <x v="4"/>
    <x v="4"/>
  </r>
  <r>
    <x v="110"/>
    <x v="0"/>
    <x v="2"/>
    <x v="1"/>
    <x v="2"/>
    <x v="0"/>
    <n v="50000"/>
    <n v="0"/>
    <n v="50000"/>
    <n v="12"/>
    <n v="12"/>
    <n v="144"/>
    <n v="347.22222222222223"/>
    <x v="3"/>
    <n v="5"/>
    <n v="1"/>
    <n v="0.16666666666666666"/>
    <n v="12000"/>
    <n v="0"/>
    <n v="12000"/>
    <n v="4"/>
    <n v="4"/>
    <n v="48"/>
    <n v="250"/>
    <x v="4"/>
    <n v="1"/>
    <n v="1"/>
    <m/>
    <x v="0"/>
    <x v="0"/>
    <x v="0"/>
    <x v="3"/>
    <x v="2"/>
    <x v="4"/>
  </r>
  <r>
    <x v="111"/>
    <x v="0"/>
    <x v="2"/>
    <x v="0"/>
    <x v="2"/>
    <x v="0"/>
    <n v="38000"/>
    <m/>
    <n v="38000"/>
    <n v="5"/>
    <n v="5"/>
    <n v="60"/>
    <n v="633.33333333333337"/>
    <x v="5"/>
    <n v="4"/>
    <n v="1"/>
    <n v="0.2"/>
    <n v="12120"/>
    <m/>
    <n v="12120"/>
    <n v="3"/>
    <n v="3"/>
    <n v="36"/>
    <n v="336.66666666666669"/>
    <x v="1"/>
    <n v="2"/>
    <n v="1"/>
    <m/>
    <x v="0"/>
    <x v="0"/>
    <x v="0"/>
    <x v="6"/>
    <x v="1"/>
    <x v="3"/>
  </r>
  <r>
    <x v="112"/>
    <x v="0"/>
    <x v="2"/>
    <x v="0"/>
    <x v="2"/>
    <x v="0"/>
    <n v="35000"/>
    <m/>
    <n v="35000"/>
    <s v="8-9 per month"/>
    <n v="8.5"/>
    <n v="102"/>
    <n v="343.13725490196077"/>
    <x v="3"/>
    <n v="5"/>
    <n v="1"/>
    <n v="0.16666666666666666"/>
    <n v="11000"/>
    <m/>
    <n v="11000"/>
    <n v="2"/>
    <n v="2"/>
    <n v="24"/>
    <n v="458.33333333333331"/>
    <x v="1"/>
    <n v="1"/>
    <n v="3"/>
    <m/>
    <x v="0"/>
    <x v="0"/>
    <x v="0"/>
    <x v="3"/>
    <x v="3"/>
    <x v="5"/>
  </r>
  <r>
    <x v="113"/>
    <x v="0"/>
    <x v="0"/>
    <x v="0"/>
    <x v="2"/>
    <x v="0"/>
    <n v="43400"/>
    <m/>
    <n v="43400"/>
    <n v="12"/>
    <n v="12"/>
    <n v="144"/>
    <n v="301.38888888888891"/>
    <x v="13"/>
    <n v="6"/>
    <m/>
    <m/>
    <n v="12625"/>
    <m/>
    <n v="12625"/>
    <n v="2.5"/>
    <n v="2.5"/>
    <n v="30"/>
    <n v="420.83333333333331"/>
    <x v="3"/>
    <n v="1"/>
    <n v="1"/>
    <n v="2"/>
    <x v="0"/>
    <x v="0"/>
    <x v="2"/>
    <x v="3"/>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3">
  <location ref="B9:E123" firstHeaderRow="0" firstDataRow="1" firstDataCol="1" rowPageCount="4" colPageCount="1"/>
  <pivotFields count="34">
    <pivotField axis="axisRow" showAll="0" sortType="ascending">
      <items count="115">
        <item x="66"/>
        <item x="3"/>
        <item x="5"/>
        <item x="76"/>
        <item x="78"/>
        <item x="14"/>
        <item x="85"/>
        <item x="86"/>
        <item x="50"/>
        <item x="87"/>
        <item x="15"/>
        <item x="91"/>
        <item x="52"/>
        <item x="53"/>
        <item x="24"/>
        <item x="25"/>
        <item x="55"/>
        <item x="28"/>
        <item x="58"/>
        <item x="29"/>
        <item x="30"/>
        <item x="100"/>
        <item x="102"/>
        <item x="61"/>
        <item x="34"/>
        <item x="37"/>
        <item x="109"/>
        <item x="110"/>
        <item x="63"/>
        <item x="65"/>
        <item x="44"/>
        <item x="0"/>
        <item x="2"/>
        <item x="67"/>
        <item x="68"/>
        <item x="69"/>
        <item x="6"/>
        <item x="70"/>
        <item x="71"/>
        <item x="72"/>
        <item x="7"/>
        <item x="73"/>
        <item x="8"/>
        <item x="9"/>
        <item x="75"/>
        <item x="77"/>
        <item x="10"/>
        <item x="45"/>
        <item x="79"/>
        <item x="11"/>
        <item x="46"/>
        <item x="47"/>
        <item x="48"/>
        <item x="80"/>
        <item x="12"/>
        <item x="13"/>
        <item x="82"/>
        <item x="83"/>
        <item x="84"/>
        <item x="49"/>
        <item x="88"/>
        <item x="51"/>
        <item x="89"/>
        <item x="90"/>
        <item x="16"/>
        <item x="17"/>
        <item x="19"/>
        <item x="92"/>
        <item x="93"/>
        <item x="20"/>
        <item x="94"/>
        <item x="95"/>
        <item x="21"/>
        <item x="22"/>
        <item x="23"/>
        <item x="96"/>
        <item x="26"/>
        <item x="54"/>
        <item x="27"/>
        <item x="57"/>
        <item x="97"/>
        <item x="59"/>
        <item x="98"/>
        <item x="99"/>
        <item x="31"/>
        <item x="60"/>
        <item x="101"/>
        <item x="103"/>
        <item x="104"/>
        <item x="105"/>
        <item x="33"/>
        <item x="35"/>
        <item x="36"/>
        <item x="106"/>
        <item x="38"/>
        <item x="107"/>
        <item x="108"/>
        <item x="39"/>
        <item x="111"/>
        <item x="40"/>
        <item x="41"/>
        <item x="112"/>
        <item x="113"/>
        <item x="64"/>
        <item x="42"/>
        <item x="43"/>
        <item x="1"/>
        <item x="74"/>
        <item x="4"/>
        <item x="56"/>
        <item x="62"/>
        <item x="81"/>
        <item x="18"/>
        <item x="32"/>
        <item t="default"/>
      </items>
      <autoSortScope>
        <pivotArea dataOnly="0" outline="0" fieldPosition="0">
          <references count="1">
            <reference field="4294967294" count="1" selected="0">
              <x v="2"/>
            </reference>
          </references>
        </pivotArea>
      </autoSortScope>
    </pivotField>
    <pivotField axis="axisPage" showAll="0" defaultSubtotal="0">
      <items count="2">
        <item x="0"/>
        <item x="1"/>
      </items>
    </pivotField>
    <pivotField axis="axisPage" multipleItemSelectionAllowed="1" showAll="0" defaultSubtotal="0">
      <items count="4">
        <item x="2"/>
        <item x="0"/>
        <item x="1"/>
        <item x="3"/>
      </items>
    </pivotField>
    <pivotField axis="axisPage" multipleItemSelectionAllowed="1" showAll="0" defaultSubtotal="0">
      <items count="7">
        <item x="1"/>
        <item x="4"/>
        <item x="5"/>
        <item x="6"/>
        <item x="2"/>
        <item x="3"/>
        <item x="0"/>
      </items>
    </pivotField>
    <pivotField axis="axisPage" showAll="0" defaultSubtotal="0">
      <items count="3">
        <item x="1"/>
        <item x="0"/>
        <item x="2"/>
      </items>
    </pivotField>
    <pivotField showAll="0" defaultSubtotal="0"/>
    <pivotField dataField="1" showAll="0"/>
    <pivotField dataField="1" showAll="0"/>
    <pivotField dataField="1"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0"/>
  </rowFields>
  <rowItems count="114">
    <i>
      <x v="94"/>
    </i>
    <i>
      <x v="110"/>
    </i>
    <i>
      <x v="14"/>
    </i>
    <i>
      <x v="60"/>
    </i>
    <i>
      <x v="41"/>
    </i>
    <i>
      <x v="71"/>
    </i>
    <i>
      <x v="4"/>
    </i>
    <i>
      <x v="112"/>
    </i>
    <i>
      <x v="67"/>
    </i>
    <i>
      <x v="33"/>
    </i>
    <i>
      <x v="111"/>
    </i>
    <i>
      <x v="11"/>
    </i>
    <i>
      <x v="37"/>
    </i>
    <i>
      <x v="74"/>
    </i>
    <i>
      <x v="30"/>
    </i>
    <i>
      <x v="92"/>
    </i>
    <i>
      <x v="6"/>
    </i>
    <i>
      <x v="79"/>
    </i>
    <i>
      <x v="16"/>
    </i>
    <i>
      <x v="18"/>
    </i>
    <i>
      <x v="81"/>
    </i>
    <i>
      <x v="47"/>
    </i>
    <i>
      <x v="103"/>
    </i>
    <i>
      <x v="22"/>
    </i>
    <i>
      <x v="48"/>
    </i>
    <i>
      <x v="62"/>
    </i>
    <i>
      <x v="57"/>
    </i>
    <i>
      <x v="5"/>
    </i>
    <i>
      <x v="10"/>
    </i>
    <i>
      <x v="101"/>
    </i>
    <i>
      <x v="73"/>
    </i>
    <i>
      <x v="25"/>
    </i>
    <i>
      <x v="96"/>
    </i>
    <i>
      <x v="43"/>
    </i>
    <i>
      <x v="98"/>
    </i>
    <i>
      <x v="12"/>
    </i>
    <i>
      <x v="38"/>
    </i>
    <i>
      <x v="64"/>
    </i>
    <i>
      <x v="55"/>
    </i>
    <i>
      <x v="89"/>
    </i>
    <i>
      <x v="20"/>
    </i>
    <i>
      <x v="39"/>
    </i>
    <i>
      <x v="9"/>
    </i>
    <i>
      <x v="15"/>
    </i>
    <i>
      <x v="93"/>
    </i>
    <i>
      <x v="104"/>
    </i>
    <i>
      <x v="95"/>
    </i>
    <i>
      <x v="80"/>
    </i>
    <i>
      <x v="7"/>
    </i>
    <i>
      <x v="78"/>
    </i>
    <i>
      <x v="56"/>
    </i>
    <i>
      <x v="107"/>
    </i>
    <i>
      <x v="83"/>
    </i>
    <i>
      <x v="84"/>
    </i>
    <i>
      <x v="63"/>
    </i>
    <i>
      <x v="34"/>
    </i>
    <i>
      <x v="19"/>
    </i>
    <i>
      <x v="31"/>
    </i>
    <i>
      <x v="26"/>
    </i>
    <i>
      <x v="61"/>
    </i>
    <i>
      <x v="108"/>
    </i>
    <i>
      <x v="24"/>
    </i>
    <i>
      <x v="8"/>
    </i>
    <i>
      <x v="75"/>
    </i>
    <i>
      <x v="102"/>
    </i>
    <i>
      <x v="21"/>
    </i>
    <i>
      <x v="70"/>
    </i>
    <i>
      <x v="68"/>
    </i>
    <i>
      <x v="46"/>
    </i>
    <i>
      <x v="88"/>
    </i>
    <i>
      <x v="82"/>
    </i>
    <i>
      <x v="44"/>
    </i>
    <i>
      <x v="91"/>
    </i>
    <i>
      <x v="66"/>
    </i>
    <i>
      <x v="58"/>
    </i>
    <i>
      <x v="1"/>
    </i>
    <i>
      <x v="69"/>
    </i>
    <i>
      <x v="106"/>
    </i>
    <i>
      <x v="35"/>
    </i>
    <i>
      <x v="3"/>
    </i>
    <i>
      <x v="32"/>
    </i>
    <i>
      <x/>
    </i>
    <i>
      <x v="45"/>
    </i>
    <i>
      <x v="50"/>
    </i>
    <i>
      <x v="53"/>
    </i>
    <i>
      <x v="105"/>
    </i>
    <i>
      <x v="113"/>
    </i>
    <i>
      <x v="85"/>
    </i>
    <i>
      <x v="97"/>
    </i>
    <i>
      <x v="109"/>
    </i>
    <i>
      <x v="86"/>
    </i>
    <i>
      <x v="42"/>
    </i>
    <i>
      <x v="13"/>
    </i>
    <i>
      <x v="27"/>
    </i>
    <i>
      <x v="54"/>
    </i>
    <i>
      <x v="99"/>
    </i>
    <i>
      <x v="23"/>
    </i>
    <i>
      <x v="2"/>
    </i>
    <i>
      <x v="28"/>
    </i>
    <i>
      <x v="76"/>
    </i>
    <i>
      <x v="72"/>
    </i>
    <i>
      <x v="40"/>
    </i>
    <i>
      <x v="51"/>
    </i>
    <i>
      <x v="100"/>
    </i>
    <i>
      <x v="17"/>
    </i>
    <i>
      <x v="59"/>
    </i>
    <i>
      <x v="77"/>
    </i>
    <i>
      <x v="87"/>
    </i>
    <i>
      <x v="90"/>
    </i>
    <i>
      <x v="49"/>
    </i>
    <i>
      <x v="36"/>
    </i>
    <i>
      <x v="52"/>
    </i>
    <i>
      <x v="65"/>
    </i>
    <i>
      <x v="29"/>
    </i>
  </rowItems>
  <colFields count="1">
    <field x="-2"/>
  </colFields>
  <colItems count="3">
    <i>
      <x/>
    </i>
    <i i="1">
      <x v="1"/>
    </i>
    <i i="2">
      <x v="2"/>
    </i>
  </colItems>
  <pageFields count="4">
    <pageField fld="2" hier="-1"/>
    <pageField fld="1" hier="-1"/>
    <pageField fld="3" hier="-1"/>
    <pageField fld="4" hier="-1"/>
  </pageFields>
  <dataFields count="3">
    <dataField name="Basic remuneration" fld="6" baseField="0" baseItem="69" numFmtId="164"/>
    <dataField name="Other remuneration / allowances" fld="7" baseField="0" baseItem="76" numFmtId="164"/>
    <dataField name="Sum of Chair - total remuneration" fld="8" baseField="0" baseItem="6" numFmtId="164"/>
  </dataFields>
  <chartFormats count="3">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7">
  <location ref="S15:T18"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axis="axisRow" dataField="1" showAll="0">
      <items count="4">
        <item x="2"/>
        <item x="0"/>
        <item x="1"/>
        <item t="default"/>
      </items>
    </pivotField>
    <pivotField showAll="0"/>
    <pivotField showAll="0"/>
    <pivotField showAll="0"/>
  </pivotFields>
  <rowFields count="1">
    <field x="30"/>
  </rowFields>
  <rowItems count="3">
    <i>
      <x/>
    </i>
    <i>
      <x v="1"/>
    </i>
    <i>
      <x v="2"/>
    </i>
  </rowItems>
  <colItems count="1">
    <i/>
  </colItems>
  <dataFields count="1">
    <dataField name="Count of SID" fld="3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7">
  <location ref="S8:T11"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axis="axisRow" dataField="1" showAll="0">
      <items count="4">
        <item x="2"/>
        <item x="0"/>
        <item x="1"/>
        <item t="default"/>
      </items>
    </pivotField>
    <pivotField showAll="0"/>
    <pivotField showAll="0"/>
    <pivotField showAll="0"/>
    <pivotField showAll="0"/>
  </pivotFields>
  <rowFields count="1">
    <field x="29"/>
  </rowFields>
  <rowItems count="3">
    <i>
      <x/>
    </i>
    <i>
      <x v="1"/>
    </i>
    <i>
      <x v="2"/>
    </i>
  </rowItems>
  <colItems count="1">
    <i/>
  </colItems>
  <dataFields count="1">
    <dataField name="Count of Audit Chair" fld="29"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0">
  <location ref="B9:E123" firstHeaderRow="0" firstDataRow="1" firstDataCol="1" rowPageCount="4" colPageCount="1"/>
  <pivotFields count="34">
    <pivotField axis="axisRow" showAll="0" sortType="ascending">
      <items count="115">
        <item x="66"/>
        <item x="3"/>
        <item x="5"/>
        <item x="76"/>
        <item x="78"/>
        <item x="14"/>
        <item x="85"/>
        <item x="86"/>
        <item x="50"/>
        <item x="87"/>
        <item x="15"/>
        <item x="91"/>
        <item x="52"/>
        <item x="53"/>
        <item x="24"/>
        <item x="25"/>
        <item x="55"/>
        <item x="28"/>
        <item x="58"/>
        <item x="29"/>
        <item x="30"/>
        <item x="100"/>
        <item x="102"/>
        <item x="61"/>
        <item x="34"/>
        <item x="37"/>
        <item x="109"/>
        <item x="110"/>
        <item x="63"/>
        <item x="65"/>
        <item x="44"/>
        <item x="0"/>
        <item x="2"/>
        <item x="67"/>
        <item x="68"/>
        <item x="69"/>
        <item x="6"/>
        <item x="70"/>
        <item x="71"/>
        <item x="72"/>
        <item x="7"/>
        <item x="73"/>
        <item x="8"/>
        <item x="9"/>
        <item x="75"/>
        <item x="77"/>
        <item x="10"/>
        <item x="45"/>
        <item x="79"/>
        <item x="11"/>
        <item x="46"/>
        <item x="47"/>
        <item x="48"/>
        <item x="80"/>
        <item x="12"/>
        <item x="13"/>
        <item x="82"/>
        <item x="83"/>
        <item x="84"/>
        <item x="49"/>
        <item x="88"/>
        <item x="51"/>
        <item x="89"/>
        <item x="90"/>
        <item x="16"/>
        <item x="17"/>
        <item x="19"/>
        <item x="92"/>
        <item x="93"/>
        <item x="20"/>
        <item x="94"/>
        <item x="95"/>
        <item x="21"/>
        <item x="22"/>
        <item x="23"/>
        <item x="96"/>
        <item x="26"/>
        <item x="54"/>
        <item x="27"/>
        <item x="57"/>
        <item x="97"/>
        <item x="59"/>
        <item x="98"/>
        <item x="99"/>
        <item x="31"/>
        <item x="60"/>
        <item x="101"/>
        <item x="103"/>
        <item x="104"/>
        <item x="105"/>
        <item x="33"/>
        <item x="35"/>
        <item x="36"/>
        <item x="106"/>
        <item x="38"/>
        <item x="107"/>
        <item x="108"/>
        <item x="39"/>
        <item x="111"/>
        <item x="40"/>
        <item x="41"/>
        <item x="112"/>
        <item x="113"/>
        <item x="64"/>
        <item x="42"/>
        <item x="43"/>
        <item x="1"/>
        <item x="74"/>
        <item x="4"/>
        <item x="56"/>
        <item x="62"/>
        <item x="81"/>
        <item x="18"/>
        <item x="32"/>
        <item t="default"/>
      </items>
      <autoSortScope>
        <pivotArea dataOnly="0" outline="0" fieldPosition="0">
          <references count="1">
            <reference field="4294967294" count="1" selected="0">
              <x v="2"/>
            </reference>
          </references>
        </pivotArea>
      </autoSortScope>
    </pivotField>
    <pivotField axis="axisPage" showAll="0" defaultSubtotal="0">
      <items count="2">
        <item x="0"/>
        <item x="1"/>
      </items>
    </pivotField>
    <pivotField axis="axisPage" showAll="0" defaultSubtotal="0">
      <items count="4">
        <item x="3"/>
        <item x="2"/>
        <item x="0"/>
        <item x="1"/>
      </items>
    </pivotField>
    <pivotField axis="axisPage" showAll="0" defaultSubtotal="0">
      <items count="7">
        <item x="1"/>
        <item x="4"/>
        <item x="5"/>
        <item x="6"/>
        <item x="2"/>
        <item x="3"/>
        <item x="0"/>
      </items>
    </pivotField>
    <pivotField axis="axisPage"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dataField="1" showAll="0"/>
    <pivotField dataField="1" showAll="0"/>
    <pivotField dataField="1"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0"/>
  </rowFields>
  <rowItems count="114">
    <i>
      <x v="59"/>
    </i>
    <i>
      <x v="96"/>
    </i>
    <i>
      <x v="94"/>
    </i>
    <i>
      <x v="49"/>
    </i>
    <i>
      <x v="79"/>
    </i>
    <i>
      <x v="92"/>
    </i>
    <i>
      <x v="41"/>
    </i>
    <i>
      <x v="48"/>
    </i>
    <i>
      <x v="112"/>
    </i>
    <i>
      <x v="4"/>
    </i>
    <i>
      <x v="60"/>
    </i>
    <i>
      <x v="14"/>
    </i>
    <i>
      <x v="62"/>
    </i>
    <i>
      <x v="16"/>
    </i>
    <i>
      <x v="67"/>
    </i>
    <i>
      <x v="25"/>
    </i>
    <i>
      <x v="71"/>
    </i>
    <i>
      <x v="47"/>
    </i>
    <i>
      <x v="73"/>
    </i>
    <i>
      <x v="10"/>
    </i>
    <i>
      <x v="74"/>
    </i>
    <i>
      <x v="111"/>
    </i>
    <i>
      <x v="5"/>
    </i>
    <i>
      <x v="33"/>
    </i>
    <i>
      <x v="81"/>
    </i>
    <i>
      <x v="12"/>
    </i>
    <i>
      <x v="6"/>
    </i>
    <i>
      <x v="11"/>
    </i>
    <i>
      <x v="103"/>
    </i>
    <i>
      <x v="18"/>
    </i>
    <i>
      <x v="110"/>
    </i>
    <i>
      <x v="61"/>
    </i>
    <i>
      <x v="30"/>
    </i>
    <i>
      <x v="37"/>
    </i>
    <i>
      <x v="43"/>
    </i>
    <i>
      <x v="57"/>
    </i>
    <i>
      <x v="24"/>
    </i>
    <i>
      <x v="95"/>
    </i>
    <i>
      <x v="84"/>
    </i>
    <i>
      <x v="70"/>
    </i>
    <i>
      <x v="64"/>
    </i>
    <i>
      <x v="66"/>
    </i>
    <i>
      <x v="101"/>
    </i>
    <i>
      <x v="7"/>
    </i>
    <i>
      <x v="80"/>
    </i>
    <i>
      <x v="1"/>
    </i>
    <i>
      <x v="35"/>
    </i>
    <i>
      <x v="38"/>
    </i>
    <i>
      <x v="3"/>
    </i>
    <i>
      <x v="20"/>
    </i>
    <i>
      <x v="9"/>
    </i>
    <i>
      <x v="82"/>
    </i>
    <i>
      <x v="28"/>
    </i>
    <i>
      <x v="89"/>
    </i>
    <i>
      <x v="55"/>
    </i>
    <i>
      <x v="27"/>
    </i>
    <i>
      <x v="39"/>
    </i>
    <i>
      <x v="22"/>
    </i>
    <i>
      <x v="36"/>
    </i>
    <i>
      <x v="104"/>
    </i>
    <i>
      <x v="44"/>
    </i>
    <i>
      <x v="106"/>
    </i>
    <i>
      <x v="98"/>
    </i>
    <i>
      <x v="78"/>
    </i>
    <i>
      <x v="65"/>
    </i>
    <i>
      <x v="19"/>
    </i>
    <i>
      <x v="56"/>
    </i>
    <i>
      <x v="107"/>
    </i>
    <i>
      <x v="83"/>
    </i>
    <i>
      <x v="15"/>
    </i>
    <i>
      <x v="34"/>
    </i>
    <i>
      <x v="8"/>
    </i>
    <i>
      <x v="13"/>
    </i>
    <i>
      <x v="75"/>
    </i>
    <i>
      <x/>
    </i>
    <i>
      <x v="88"/>
    </i>
    <i>
      <x v="102"/>
    </i>
    <i>
      <x v="45"/>
    </i>
    <i>
      <x v="17"/>
    </i>
    <i>
      <x v="53"/>
    </i>
    <i>
      <x v="32"/>
    </i>
    <i>
      <x v="46"/>
    </i>
    <i>
      <x v="21"/>
    </i>
    <i>
      <x v="31"/>
    </i>
    <i>
      <x v="100"/>
    </i>
    <i>
      <x v="93"/>
    </i>
    <i>
      <x v="109"/>
    </i>
    <i>
      <x v="105"/>
    </i>
    <i>
      <x v="91"/>
    </i>
    <i>
      <x v="97"/>
    </i>
    <i>
      <x v="40"/>
    </i>
    <i>
      <x v="85"/>
    </i>
    <i>
      <x v="63"/>
    </i>
    <i>
      <x v="2"/>
    </i>
    <i>
      <x v="50"/>
    </i>
    <i>
      <x v="42"/>
    </i>
    <i>
      <x v="76"/>
    </i>
    <i>
      <x v="113"/>
    </i>
    <i>
      <x v="23"/>
    </i>
    <i>
      <x v="68"/>
    </i>
    <i>
      <x v="51"/>
    </i>
    <i>
      <x v="86"/>
    </i>
    <i>
      <x v="54"/>
    </i>
    <i>
      <x v="69"/>
    </i>
    <i>
      <x v="29"/>
    </i>
    <i>
      <x v="72"/>
    </i>
    <i>
      <x v="87"/>
    </i>
    <i>
      <x v="77"/>
    </i>
    <i>
      <x v="58"/>
    </i>
    <i>
      <x v="99"/>
    </i>
    <i>
      <x v="90"/>
    </i>
    <i>
      <x v="26"/>
    </i>
    <i>
      <x v="52"/>
    </i>
    <i>
      <x v="108"/>
    </i>
  </rowItems>
  <colFields count="1">
    <field x="-2"/>
  </colFields>
  <colItems count="3">
    <i>
      <x/>
    </i>
    <i i="1">
      <x v="1"/>
    </i>
    <i i="2">
      <x v="2"/>
    </i>
  </colItems>
  <pageFields count="4">
    <pageField fld="2" hier="-1"/>
    <pageField fld="1" hier="-1"/>
    <pageField fld="3" hier="-1"/>
    <pageField fld="4" hier="-1"/>
  </pageFields>
  <dataFields count="3">
    <dataField name="Basic remuneration" fld="17" baseField="0" baseItem="42" numFmtId="164"/>
    <dataField name="Other remuneration / allowances" fld="18" baseField="0" baseItem="42" numFmtId="164"/>
    <dataField name="Sum of NED - total remuneration" fld="19" baseField="0" baseItem="42" numFmtId="164"/>
  </dataFields>
  <chartFormats count="18">
    <chartFormat chart="19" format="12" series="1">
      <pivotArea type="data" outline="0" fieldPosition="0">
        <references count="1">
          <reference field="4294967294" count="1" selected="0">
            <x v="0"/>
          </reference>
        </references>
      </pivotArea>
    </chartFormat>
    <chartFormat chart="19" format="13" series="1">
      <pivotArea type="data" outline="0" fieldPosition="0">
        <references count="1">
          <reference field="4294967294" count="1" selected="0">
            <x v="1"/>
          </reference>
        </references>
      </pivotArea>
    </chartFormat>
    <chartFormat chart="19" format="14" series="1">
      <pivotArea type="data" outline="0" fieldPosition="0">
        <references count="1">
          <reference field="4294967294" count="1" selected="0">
            <x v="2"/>
          </reference>
        </references>
      </pivotArea>
    </chartFormat>
    <chartFormat chart="20" format="0" series="1">
      <pivotArea type="data" outline="0" fieldPosition="0">
        <references count="1">
          <reference field="4294967294" count="1" selected="0">
            <x v="0"/>
          </reference>
        </references>
      </pivotArea>
    </chartFormat>
    <chartFormat chart="20" format="1" series="1">
      <pivotArea type="data" outline="0" fieldPosition="0">
        <references count="1">
          <reference field="4294967294" count="1" selected="0">
            <x v="1"/>
          </reference>
        </references>
      </pivotArea>
    </chartFormat>
    <chartFormat chart="20" format="2" series="1">
      <pivotArea type="data" outline="0" fieldPosition="0">
        <references count="1">
          <reference field="4294967294" count="1" selected="0">
            <x v="2"/>
          </reference>
        </references>
      </pivotArea>
    </chartFormat>
    <chartFormat chart="21" format="0" series="1">
      <pivotArea type="data" outline="0" fieldPosition="0">
        <references count="1">
          <reference field="4294967294" count="1" selected="0">
            <x v="0"/>
          </reference>
        </references>
      </pivotArea>
    </chartFormat>
    <chartFormat chart="21" format="1" series="1">
      <pivotArea type="data" outline="0" fieldPosition="0">
        <references count="1">
          <reference field="4294967294" count="1" selected="0">
            <x v="1"/>
          </reference>
        </references>
      </pivotArea>
    </chartFormat>
    <chartFormat chart="21" format="2" series="1">
      <pivotArea type="data" outline="0" fieldPosition="0">
        <references count="1">
          <reference field="4294967294" count="1" selected="0">
            <x v="2"/>
          </reference>
        </references>
      </pivotArea>
    </chartFormat>
    <chartFormat chart="23" format="0" series="1">
      <pivotArea type="data" outline="0" fieldPosition="0">
        <references count="1">
          <reference field="4294967294" count="1" selected="0">
            <x v="0"/>
          </reference>
        </references>
      </pivotArea>
    </chartFormat>
    <chartFormat chart="23" format="1" series="1">
      <pivotArea type="data" outline="0" fieldPosition="0">
        <references count="1">
          <reference field="4294967294" count="1" selected="0">
            <x v="1"/>
          </reference>
        </references>
      </pivotArea>
    </chartFormat>
    <chartFormat chart="23" format="2" series="1">
      <pivotArea type="data" outline="0" fieldPosition="0">
        <references count="1">
          <reference field="4294967294" count="1" selected="0">
            <x v="2"/>
          </reference>
        </references>
      </pivotArea>
    </chartFormat>
    <chartFormat chart="30" format="3" series="1">
      <pivotArea type="data" outline="0" fieldPosition="0">
        <references count="1">
          <reference field="4294967294" count="1" selected="0">
            <x v="1"/>
          </reference>
        </references>
      </pivotArea>
    </chartFormat>
    <chartFormat chart="30" format="4" series="1">
      <pivotArea type="data" outline="0" fieldPosition="0">
        <references count="1">
          <reference field="4294967294" count="1" selected="0">
            <x v="2"/>
          </reference>
        </references>
      </pivotArea>
    </chartFormat>
    <chartFormat chart="30" format="5" series="1">
      <pivotArea type="data" outline="0" fieldPosition="0">
        <references count="1">
          <reference field="4294967294" count="1" selected="0">
            <x v="0"/>
          </reference>
        </references>
      </pivotArea>
    </chartFormat>
    <chartFormat chart="31" format="0" series="1">
      <pivotArea type="data" outline="0" fieldPosition="0">
        <references count="1">
          <reference field="4294967294" count="1" selected="0">
            <x v="0"/>
          </reference>
        </references>
      </pivotArea>
    </chartFormat>
    <chartFormat chart="31" format="1" series="1">
      <pivotArea type="data" outline="0" fieldPosition="0">
        <references count="1">
          <reference field="4294967294" count="1" selected="0">
            <x v="1"/>
          </reference>
        </references>
      </pivotArea>
    </chartFormat>
    <chartFormat chart="31"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0">
  <location ref="G2:H116" firstHeaderRow="1" firstDataRow="1" firstDataCol="1"/>
  <pivotFields count="34">
    <pivotField axis="axisRow" showAll="0">
      <items count="115">
        <item x="66"/>
        <item x="3"/>
        <item x="5"/>
        <item x="76"/>
        <item x="78"/>
        <item x="14"/>
        <item x="85"/>
        <item x="86"/>
        <item x="50"/>
        <item x="87"/>
        <item x="15"/>
        <item x="91"/>
        <item x="52"/>
        <item x="53"/>
        <item x="24"/>
        <item x="25"/>
        <item x="55"/>
        <item x="28"/>
        <item x="58"/>
        <item x="29"/>
        <item x="30"/>
        <item x="100"/>
        <item x="102"/>
        <item x="61"/>
        <item x="34"/>
        <item x="37"/>
        <item x="109"/>
        <item x="110"/>
        <item x="63"/>
        <item x="65"/>
        <item x="44"/>
        <item x="0"/>
        <item x="2"/>
        <item x="67"/>
        <item x="68"/>
        <item x="69"/>
        <item x="6"/>
        <item x="70"/>
        <item x="71"/>
        <item x="72"/>
        <item x="7"/>
        <item x="73"/>
        <item x="8"/>
        <item x="9"/>
        <item x="75"/>
        <item x="77"/>
        <item x="10"/>
        <item x="45"/>
        <item x="79"/>
        <item x="11"/>
        <item x="46"/>
        <item x="47"/>
        <item x="48"/>
        <item x="80"/>
        <item x="12"/>
        <item x="13"/>
        <item x="82"/>
        <item x="83"/>
        <item x="84"/>
        <item x="49"/>
        <item x="88"/>
        <item x="51"/>
        <item x="89"/>
        <item x="90"/>
        <item x="16"/>
        <item x="17"/>
        <item x="19"/>
        <item x="92"/>
        <item x="93"/>
        <item x="20"/>
        <item x="94"/>
        <item x="95"/>
        <item x="21"/>
        <item x="22"/>
        <item x="23"/>
        <item x="96"/>
        <item x="26"/>
        <item x="54"/>
        <item x="27"/>
        <item x="57"/>
        <item x="97"/>
        <item x="59"/>
        <item x="98"/>
        <item x="99"/>
        <item x="31"/>
        <item x="60"/>
        <item x="101"/>
        <item x="103"/>
        <item x="104"/>
        <item x="105"/>
        <item x="33"/>
        <item x="35"/>
        <item x="36"/>
        <item x="106"/>
        <item x="38"/>
        <item x="107"/>
        <item x="108"/>
        <item x="39"/>
        <item x="111"/>
        <item x="40"/>
        <item x="41"/>
        <item x="112"/>
        <item x="113"/>
        <item x="64"/>
        <item x="42"/>
        <item x="43"/>
        <item x="1"/>
        <item x="74"/>
        <item x="4"/>
        <item x="56"/>
        <item x="62"/>
        <item x="81"/>
        <item x="18"/>
        <item x="32"/>
        <item t="default"/>
      </items>
    </pivotField>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dataField="1"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0"/>
  </rowFields>
  <rowItems count="11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rowItems>
  <colItems count="1">
    <i/>
  </colItems>
  <dataFields count="1">
    <dataField name="Sum of NED % vacancies"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37">
  <location ref="AK2:AL116" firstHeaderRow="1" firstDataRow="1" firstDataCol="1"/>
  <pivotFields count="34">
    <pivotField axis="axisRow" showAll="0" sortType="ascending">
      <items count="115">
        <item x="66"/>
        <item x="3"/>
        <item x="5"/>
        <item x="76"/>
        <item x="78"/>
        <item x="14"/>
        <item x="85"/>
        <item x="86"/>
        <item x="50"/>
        <item x="87"/>
        <item x="15"/>
        <item x="91"/>
        <item x="52"/>
        <item x="53"/>
        <item x="24"/>
        <item x="25"/>
        <item x="55"/>
        <item x="28"/>
        <item x="58"/>
        <item x="29"/>
        <item x="30"/>
        <item x="100"/>
        <item x="102"/>
        <item x="61"/>
        <item x="34"/>
        <item x="37"/>
        <item x="109"/>
        <item x="110"/>
        <item x="63"/>
        <item x="65"/>
        <item x="44"/>
        <item x="0"/>
        <item x="2"/>
        <item x="67"/>
        <item x="68"/>
        <item x="69"/>
        <item x="6"/>
        <item x="70"/>
        <item x="71"/>
        <item x="72"/>
        <item x="7"/>
        <item x="73"/>
        <item x="8"/>
        <item x="9"/>
        <item x="75"/>
        <item x="77"/>
        <item x="10"/>
        <item x="45"/>
        <item x="79"/>
        <item x="11"/>
        <item x="46"/>
        <item x="47"/>
        <item x="48"/>
        <item x="80"/>
        <item x="12"/>
        <item x="13"/>
        <item x="82"/>
        <item x="83"/>
        <item x="84"/>
        <item x="49"/>
        <item x="88"/>
        <item x="51"/>
        <item x="89"/>
        <item x="90"/>
        <item x="16"/>
        <item x="17"/>
        <item x="19"/>
        <item x="92"/>
        <item x="93"/>
        <item x="20"/>
        <item x="94"/>
        <item x="95"/>
        <item x="21"/>
        <item x="22"/>
        <item x="23"/>
        <item x="96"/>
        <item x="26"/>
        <item x="54"/>
        <item x="27"/>
        <item x="57"/>
        <item x="97"/>
        <item x="59"/>
        <item x="98"/>
        <item x="99"/>
        <item x="31"/>
        <item x="60"/>
        <item x="101"/>
        <item x="103"/>
        <item x="104"/>
        <item x="105"/>
        <item x="33"/>
        <item x="35"/>
        <item x="36"/>
        <item x="106"/>
        <item x="38"/>
        <item x="107"/>
        <item x="108"/>
        <item x="39"/>
        <item x="111"/>
        <item x="40"/>
        <item x="41"/>
        <item x="112"/>
        <item x="113"/>
        <item x="64"/>
        <item x="42"/>
        <item x="43"/>
        <item x="1"/>
        <item x="74"/>
        <item x="4"/>
        <item x="56"/>
        <item x="62"/>
        <item x="81"/>
        <item x="18"/>
        <item x="32"/>
        <item t="default"/>
      </items>
      <autoSortScope>
        <pivotArea dataOnly="0" outline="0" fieldPosition="0">
          <references count="1">
            <reference field="4294967294" count="1" selected="0">
              <x v="0"/>
            </reference>
          </references>
        </pivotArea>
      </autoSortScope>
    </pivotField>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s>
  <rowFields count="1">
    <field x="0"/>
  </rowFields>
  <rowItems count="114">
    <i>
      <x v="45"/>
    </i>
    <i>
      <x v="113"/>
    </i>
    <i>
      <x v="49"/>
    </i>
    <i>
      <x v="20"/>
    </i>
    <i>
      <x v="94"/>
    </i>
    <i>
      <x v="55"/>
    </i>
    <i>
      <x v="32"/>
    </i>
    <i>
      <x v="57"/>
    </i>
    <i>
      <x v="106"/>
    </i>
    <i>
      <x v="59"/>
    </i>
    <i>
      <x v="30"/>
    </i>
    <i>
      <x v="77"/>
    </i>
    <i>
      <x v="96"/>
    </i>
    <i>
      <x v="78"/>
    </i>
    <i>
      <x v="33"/>
    </i>
    <i>
      <x v="79"/>
    </i>
    <i>
      <x v="6"/>
    </i>
    <i>
      <x v="4"/>
    </i>
    <i>
      <x v="73"/>
    </i>
    <i>
      <x v="18"/>
    </i>
    <i>
      <x v="34"/>
    </i>
    <i>
      <x v="15"/>
    </i>
    <i>
      <x v="9"/>
    </i>
    <i>
      <x v="48"/>
    </i>
    <i>
      <x v="5"/>
    </i>
    <i>
      <x v="104"/>
    </i>
    <i>
      <x v="10"/>
    </i>
    <i>
      <x v="16"/>
    </i>
    <i>
      <x v="14"/>
    </i>
    <i>
      <x v="52"/>
    </i>
    <i>
      <x v="92"/>
    </i>
    <i>
      <x v="74"/>
    </i>
    <i>
      <x v="37"/>
    </i>
    <i>
      <x v="41"/>
    </i>
    <i>
      <x v="112"/>
    </i>
    <i>
      <x v="47"/>
    </i>
    <i>
      <x v="81"/>
    </i>
    <i>
      <x v="25"/>
    </i>
    <i>
      <x v="111"/>
    </i>
    <i>
      <x v="62"/>
    </i>
    <i>
      <x v="12"/>
    </i>
    <i>
      <x v="103"/>
    </i>
    <i>
      <x v="67"/>
    </i>
    <i>
      <x v="110"/>
    </i>
    <i>
      <x v="83"/>
    </i>
    <i>
      <x v="8"/>
    </i>
    <i>
      <x v="53"/>
    </i>
    <i>
      <x v="63"/>
    </i>
    <i>
      <x v="38"/>
    </i>
    <i>
      <x v="64"/>
    </i>
    <i>
      <x v="66"/>
    </i>
    <i>
      <x v="35"/>
    </i>
    <i>
      <x v="36"/>
    </i>
    <i>
      <x v="28"/>
    </i>
    <i>
      <x v="27"/>
    </i>
    <i>
      <x v="95"/>
    </i>
    <i>
      <x v="39"/>
    </i>
    <i>
      <x v="29"/>
    </i>
    <i>
      <x v="56"/>
    </i>
    <i>
      <x v="72"/>
    </i>
    <i>
      <x v="71"/>
    </i>
    <i>
      <x v="60"/>
    </i>
    <i>
      <x v="11"/>
    </i>
    <i>
      <x v="61"/>
    </i>
    <i>
      <x v="88"/>
    </i>
    <i>
      <x v="7"/>
    </i>
    <i>
      <x v="17"/>
    </i>
    <i>
      <x v="109"/>
    </i>
    <i>
      <x v="46"/>
    </i>
    <i>
      <x v="31"/>
    </i>
    <i>
      <x v="21"/>
    </i>
    <i>
      <x v="90"/>
    </i>
    <i>
      <x v="2"/>
    </i>
    <i>
      <x v="50"/>
    </i>
    <i>
      <x v="43"/>
    </i>
    <i>
      <x v="76"/>
    </i>
    <i>
      <x v="89"/>
    </i>
    <i>
      <x v="107"/>
    </i>
    <i>
      <x v="70"/>
    </i>
    <i>
      <x v="69"/>
    </i>
    <i>
      <x v="80"/>
    </i>
    <i>
      <x v="1"/>
    </i>
    <i>
      <x v="82"/>
    </i>
    <i>
      <x v="22"/>
    </i>
    <i>
      <x v="44"/>
    </i>
    <i>
      <x v="24"/>
    </i>
    <i>
      <x v="98"/>
    </i>
    <i>
      <x v="65"/>
    </i>
    <i>
      <x v="19"/>
    </i>
    <i>
      <x v="75"/>
    </i>
    <i>
      <x/>
    </i>
    <i>
      <x v="84"/>
    </i>
    <i>
      <x v="54"/>
    </i>
    <i>
      <x v="105"/>
    </i>
    <i>
      <x v="97"/>
    </i>
    <i>
      <x v="108"/>
    </i>
    <i>
      <x v="40"/>
    </i>
    <i>
      <x v="87"/>
    </i>
    <i>
      <x v="42"/>
    </i>
    <i>
      <x v="23"/>
    </i>
    <i>
      <x v="68"/>
    </i>
    <i>
      <x v="99"/>
    </i>
    <i>
      <x v="3"/>
    </i>
    <i>
      <x v="13"/>
    </i>
    <i>
      <x v="102"/>
    </i>
    <i>
      <x v="100"/>
    </i>
    <i>
      <x v="93"/>
    </i>
    <i>
      <x v="91"/>
    </i>
    <i>
      <x v="58"/>
    </i>
    <i>
      <x v="85"/>
    </i>
    <i>
      <x v="101"/>
    </i>
    <i>
      <x v="51"/>
    </i>
    <i>
      <x v="26"/>
    </i>
    <i>
      <x v="86"/>
    </i>
  </rowItems>
  <colItems count="1">
    <i/>
  </colItems>
  <dataFields count="1">
    <dataField name="Sum of NED - daily rate" fld="23" baseField="0" baseItem="6" numFmtId="164"/>
  </dataFields>
  <chartFormats count="2">
    <chartFormat chart="30" format="2" series="1">
      <pivotArea type="data" outline="0" fieldPosition="0">
        <references count="1">
          <reference field="4294967294" count="1" selected="0">
            <x v="0"/>
          </reference>
        </references>
      </pivotArea>
    </chartFormat>
    <chartFormat chart="36"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7">
  <location ref="P2:Q6"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axis="axisRow" dataField="1" showAll="0">
      <items count="8">
        <item x="2"/>
        <item x="1"/>
        <item x="3"/>
        <item x="4"/>
        <item h="1" x="0"/>
        <item h="1" x="5"/>
        <item h="1" x="6"/>
        <item t="default"/>
      </items>
    </pivotField>
    <pivotField showAll="0"/>
    <pivotField showAll="0"/>
    <pivotField showAll="0"/>
    <pivotField showAll="0"/>
    <pivotField showAll="0"/>
    <pivotField showAll="0"/>
    <pivotField showAll="0"/>
    <pivotField showAll="0"/>
    <pivotField showAll="0"/>
  </pivotFields>
  <rowFields count="1">
    <field x="24"/>
  </rowFields>
  <rowItems count="4">
    <i>
      <x/>
    </i>
    <i>
      <x v="1"/>
    </i>
    <i>
      <x v="2"/>
    </i>
    <i>
      <x v="3"/>
    </i>
  </rowItems>
  <colItems count="1">
    <i/>
  </colItems>
  <dataFields count="1">
    <dataField name="Count of Less than a year" fld="24" subtotal="count" baseField="23" baseItem="0"/>
  </dataFields>
  <chartFormats count="4">
    <chartFormat chart="24" format="1" series="1">
      <pivotArea type="data" outline="0" fieldPosition="0">
        <references count="1">
          <reference field="4294967294" count="1" selected="0">
            <x v="0"/>
          </reference>
        </references>
      </pivotArea>
    </chartFormat>
    <chartFormat chart="23" format="4" series="1">
      <pivotArea type="data" outline="0" fieldPosition="0">
        <references count="1">
          <reference field="4294967294" count="1" selected="0">
            <x v="0"/>
          </reference>
        </references>
      </pivotArea>
    </chartFormat>
    <chartFormat chart="25" format="2" series="1">
      <pivotArea type="data" outline="0" fieldPosition="0">
        <references count="1">
          <reference field="4294967294" count="1" selected="0">
            <x v="0"/>
          </reference>
        </references>
      </pivotArea>
    </chartFormat>
    <chartFormat chart="26"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3">
  <location ref="M2:N116" firstHeaderRow="1" firstDataRow="1" firstDataCol="1"/>
  <pivotFields count="34">
    <pivotField axis="axisRow" showAll="0" sortType="ascending">
      <items count="115">
        <item x="66"/>
        <item x="3"/>
        <item x="5"/>
        <item x="76"/>
        <item x="78"/>
        <item x="14"/>
        <item x="85"/>
        <item x="86"/>
        <item x="50"/>
        <item x="87"/>
        <item x="15"/>
        <item x="91"/>
        <item x="52"/>
        <item x="53"/>
        <item x="24"/>
        <item x="25"/>
        <item x="55"/>
        <item x="28"/>
        <item x="58"/>
        <item x="29"/>
        <item x="30"/>
        <item x="100"/>
        <item x="102"/>
        <item x="61"/>
        <item x="34"/>
        <item x="37"/>
        <item x="109"/>
        <item x="110"/>
        <item x="63"/>
        <item x="65"/>
        <item x="44"/>
        <item x="0"/>
        <item x="2"/>
        <item x="67"/>
        <item x="68"/>
        <item x="69"/>
        <item x="6"/>
        <item x="70"/>
        <item x="71"/>
        <item x="72"/>
        <item x="7"/>
        <item x="73"/>
        <item x="8"/>
        <item x="9"/>
        <item x="75"/>
        <item x="77"/>
        <item x="10"/>
        <item x="45"/>
        <item x="79"/>
        <item x="11"/>
        <item x="46"/>
        <item x="47"/>
        <item x="48"/>
        <item x="80"/>
        <item x="12"/>
        <item x="13"/>
        <item x="82"/>
        <item x="83"/>
        <item x="84"/>
        <item x="49"/>
        <item x="88"/>
        <item x="51"/>
        <item x="89"/>
        <item x="90"/>
        <item x="16"/>
        <item x="17"/>
        <item x="19"/>
        <item x="92"/>
        <item x="93"/>
        <item x="20"/>
        <item x="94"/>
        <item x="95"/>
        <item x="21"/>
        <item x="22"/>
        <item x="23"/>
        <item x="96"/>
        <item x="26"/>
        <item x="54"/>
        <item x="27"/>
        <item x="57"/>
        <item x="97"/>
        <item x="59"/>
        <item x="98"/>
        <item x="99"/>
        <item x="31"/>
        <item x="60"/>
        <item x="101"/>
        <item x="103"/>
        <item x="104"/>
        <item x="105"/>
        <item x="33"/>
        <item x="35"/>
        <item x="36"/>
        <item x="106"/>
        <item x="38"/>
        <item x="107"/>
        <item x="108"/>
        <item x="39"/>
        <item x="111"/>
        <item x="40"/>
        <item x="41"/>
        <item x="112"/>
        <item x="113"/>
        <item x="64"/>
        <item x="42"/>
        <item x="43"/>
        <item x="1"/>
        <item x="74"/>
        <item x="4"/>
        <item x="56"/>
        <item x="62"/>
        <item x="81"/>
        <item x="18"/>
        <item x="32"/>
        <item t="default"/>
      </items>
      <autoSortScope>
        <pivotArea dataOnly="0" outline="0" fieldPosition="0">
          <references count="1">
            <reference field="4294967294" count="1" selected="0">
              <x v="0"/>
            </reference>
          </references>
        </pivotArea>
      </autoSortScope>
    </pivotField>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dataField="1"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0"/>
  </rowFields>
  <rowItems count="114">
    <i>
      <x v="55"/>
    </i>
    <i>
      <x v="57"/>
    </i>
    <i>
      <x v="20"/>
    </i>
    <i>
      <x v="59"/>
    </i>
    <i>
      <x v="32"/>
    </i>
    <i>
      <x v="113"/>
    </i>
    <i>
      <x v="45"/>
    </i>
    <i>
      <x v="77"/>
    </i>
    <i>
      <x v="106"/>
    </i>
    <i>
      <x v="78"/>
    </i>
    <i>
      <x v="33"/>
    </i>
    <i>
      <x v="79"/>
    </i>
    <i>
      <x v="30"/>
    </i>
    <i>
      <x v="94"/>
    </i>
    <i>
      <x v="49"/>
    </i>
    <i>
      <x v="96"/>
    </i>
    <i>
      <x v="61"/>
    </i>
    <i>
      <x v="60"/>
    </i>
    <i>
      <x v="101"/>
    </i>
    <i>
      <x v="71"/>
    </i>
    <i>
      <x v="11"/>
    </i>
    <i>
      <x v="43"/>
    </i>
    <i>
      <x v="84"/>
    </i>
    <i>
      <x v="91"/>
    </i>
    <i>
      <x v="13"/>
    </i>
    <i>
      <x v="93"/>
    </i>
    <i>
      <x v="12"/>
    </i>
    <i>
      <x v="47"/>
    </i>
    <i>
      <x v="112"/>
    </i>
    <i>
      <x v="24"/>
    </i>
    <i>
      <x v="81"/>
    </i>
    <i>
      <x v="100"/>
    </i>
    <i>
      <x v="85"/>
    </i>
    <i>
      <x v="62"/>
    </i>
    <i>
      <x v="67"/>
    </i>
    <i>
      <x v="102"/>
    </i>
    <i>
      <x v="3"/>
    </i>
    <i>
      <x v="103"/>
    </i>
    <i>
      <x v="86"/>
    </i>
    <i>
      <x v="51"/>
    </i>
    <i>
      <x v="25"/>
    </i>
    <i>
      <x v="110"/>
    </i>
    <i>
      <x v="41"/>
    </i>
    <i>
      <x v="111"/>
    </i>
    <i>
      <x v="65"/>
    </i>
    <i>
      <x v="44"/>
    </i>
    <i>
      <x v="23"/>
    </i>
    <i>
      <x v="37"/>
    </i>
    <i>
      <x/>
    </i>
    <i>
      <x v="26"/>
    </i>
    <i>
      <x v="40"/>
    </i>
    <i>
      <x v="97"/>
    </i>
    <i>
      <x v="1"/>
    </i>
    <i>
      <x v="98"/>
    </i>
    <i>
      <x v="92"/>
    </i>
    <i>
      <x v="68"/>
    </i>
    <i>
      <x v="80"/>
    </i>
    <i>
      <x v="70"/>
    </i>
    <i>
      <x v="58"/>
    </i>
    <i>
      <x v="22"/>
    </i>
    <i>
      <x v="19"/>
    </i>
    <i>
      <x v="105"/>
    </i>
    <i>
      <x v="42"/>
    </i>
    <i>
      <x v="74"/>
    </i>
    <i>
      <x v="82"/>
    </i>
    <i>
      <x v="75"/>
    </i>
    <i>
      <x v="95"/>
    </i>
    <i>
      <x v="107"/>
    </i>
    <i>
      <x v="89"/>
    </i>
    <i>
      <x v="87"/>
    </i>
    <i>
      <x v="99"/>
    </i>
    <i>
      <x v="7"/>
    </i>
    <i>
      <x v="54"/>
    </i>
    <i>
      <x v="56"/>
    </i>
    <i>
      <x v="14"/>
    </i>
    <i>
      <x v="31"/>
    </i>
    <i>
      <x v="76"/>
    </i>
    <i>
      <x v="16"/>
    </i>
    <i>
      <x v="10"/>
    </i>
    <i>
      <x v="35"/>
    </i>
    <i>
      <x v="50"/>
    </i>
    <i>
      <x v="64"/>
    </i>
    <i>
      <x v="27"/>
    </i>
    <i>
      <x v="36"/>
    </i>
    <i>
      <x v="2"/>
    </i>
    <i>
      <x v="66"/>
    </i>
    <i>
      <x v="21"/>
    </i>
    <i>
      <x v="17"/>
    </i>
    <i>
      <x v="88"/>
    </i>
    <i>
      <x v="28"/>
    </i>
    <i>
      <x v="39"/>
    </i>
    <i>
      <x v="46"/>
    </i>
    <i>
      <x v="69"/>
    </i>
    <i>
      <x v="109"/>
    </i>
    <i>
      <x v="108"/>
    </i>
    <i>
      <x v="38"/>
    </i>
    <i>
      <x v="29"/>
    </i>
    <i>
      <x v="90"/>
    </i>
    <i>
      <x v="72"/>
    </i>
    <i>
      <x v="63"/>
    </i>
    <i>
      <x v="48"/>
    </i>
    <i>
      <x v="8"/>
    </i>
    <i>
      <x v="83"/>
    </i>
    <i>
      <x v="53"/>
    </i>
    <i>
      <x v="5"/>
    </i>
    <i>
      <x v="104"/>
    </i>
    <i>
      <x v="4"/>
    </i>
    <i>
      <x v="9"/>
    </i>
    <i>
      <x v="18"/>
    </i>
    <i>
      <x v="73"/>
    </i>
    <i>
      <x v="52"/>
    </i>
    <i>
      <x v="15"/>
    </i>
    <i>
      <x v="34"/>
    </i>
    <i>
      <x v="6"/>
    </i>
  </rowItems>
  <colItems count="1">
    <i/>
  </colItems>
  <dataFields count="1">
    <dataField name="Sum of NED no. of days (cleaned)" fld="21" baseField="0" baseItem="0"/>
  </dataFields>
  <chartFormats count="2">
    <chartFormat chart="20" format="0" series="1">
      <pivotArea type="data" outline="0" fieldPosition="0">
        <references count="1">
          <reference field="4294967294" count="1" selected="0">
            <x v="0"/>
          </reference>
        </references>
      </pivotArea>
    </chartFormat>
    <chartFormat chart="2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15">
  <location ref="AC5:AD119" firstHeaderRow="1" firstDataRow="1" firstDataCol="1"/>
  <pivotFields count="34">
    <pivotField axis="axisRow" showAll="0" sortType="ascending">
      <items count="115">
        <item x="66"/>
        <item x="3"/>
        <item x="5"/>
        <item x="76"/>
        <item x="78"/>
        <item x="14"/>
        <item x="85"/>
        <item x="86"/>
        <item x="50"/>
        <item x="87"/>
        <item x="15"/>
        <item x="91"/>
        <item x="52"/>
        <item x="53"/>
        <item x="24"/>
        <item x="25"/>
        <item x="55"/>
        <item x="28"/>
        <item x="58"/>
        <item x="29"/>
        <item x="30"/>
        <item x="100"/>
        <item x="102"/>
        <item x="61"/>
        <item x="34"/>
        <item x="37"/>
        <item x="109"/>
        <item x="110"/>
        <item x="63"/>
        <item x="65"/>
        <item x="44"/>
        <item x="0"/>
        <item x="2"/>
        <item x="67"/>
        <item x="68"/>
        <item x="69"/>
        <item x="6"/>
        <item x="70"/>
        <item x="71"/>
        <item x="72"/>
        <item x="7"/>
        <item x="73"/>
        <item x="8"/>
        <item x="9"/>
        <item x="75"/>
        <item x="77"/>
        <item x="10"/>
        <item x="45"/>
        <item x="79"/>
        <item x="11"/>
        <item x="46"/>
        <item x="47"/>
        <item x="48"/>
        <item x="80"/>
        <item x="12"/>
        <item x="13"/>
        <item x="82"/>
        <item x="83"/>
        <item x="84"/>
        <item x="49"/>
        <item x="88"/>
        <item x="51"/>
        <item x="89"/>
        <item x="90"/>
        <item x="16"/>
        <item x="17"/>
        <item x="19"/>
        <item x="92"/>
        <item x="93"/>
        <item x="20"/>
        <item x="94"/>
        <item x="95"/>
        <item x="21"/>
        <item x="22"/>
        <item x="23"/>
        <item x="96"/>
        <item x="26"/>
        <item x="54"/>
        <item x="27"/>
        <item x="57"/>
        <item x="97"/>
        <item x="59"/>
        <item x="98"/>
        <item x="99"/>
        <item x="31"/>
        <item x="60"/>
        <item x="101"/>
        <item x="103"/>
        <item x="104"/>
        <item x="105"/>
        <item x="33"/>
        <item x="35"/>
        <item x="36"/>
        <item x="106"/>
        <item x="38"/>
        <item x="107"/>
        <item x="108"/>
        <item x="39"/>
        <item x="111"/>
        <item x="40"/>
        <item x="41"/>
        <item x="112"/>
        <item x="113"/>
        <item x="64"/>
        <item x="42"/>
        <item x="43"/>
        <item x="1"/>
        <item x="74"/>
        <item x="4"/>
        <item x="56"/>
        <item x="62"/>
        <item x="81"/>
        <item x="18"/>
        <item x="32"/>
        <item t="default"/>
      </items>
      <autoSortScope>
        <pivotArea dataOnly="0" outline="0" fieldPosition="0">
          <references count="1">
            <reference field="4294967294" count="1" selected="0">
              <x v="0"/>
            </reference>
          </references>
        </pivotArea>
      </autoSortScope>
    </pivotField>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dataField="1"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0"/>
  </rowFields>
  <rowItems count="114">
    <i>
      <x v="57"/>
    </i>
    <i>
      <x v="113"/>
    </i>
    <i>
      <x v="110"/>
    </i>
    <i>
      <x v="45"/>
    </i>
    <i>
      <x v="49"/>
    </i>
    <i>
      <x v="20"/>
    </i>
    <i>
      <x v="96"/>
    </i>
    <i>
      <x v="33"/>
    </i>
    <i>
      <x v="69"/>
    </i>
    <i>
      <x v="32"/>
    </i>
    <i>
      <x v="77"/>
    </i>
    <i>
      <x v="94"/>
    </i>
    <i>
      <x v="78"/>
    </i>
    <i>
      <x v="6"/>
    </i>
    <i>
      <x v="18"/>
    </i>
    <i>
      <x v="81"/>
    </i>
    <i>
      <x v="73"/>
    </i>
    <i>
      <x v="71"/>
    </i>
    <i>
      <x v="67"/>
    </i>
    <i>
      <x v="60"/>
    </i>
    <i>
      <x v="16"/>
    </i>
    <i>
      <x v="103"/>
    </i>
    <i>
      <x v="41"/>
    </i>
    <i>
      <x v="4"/>
    </i>
    <i>
      <x v="37"/>
    </i>
    <i>
      <x v="14"/>
    </i>
    <i>
      <x v="47"/>
    </i>
    <i>
      <x v="48"/>
    </i>
    <i>
      <x v="62"/>
    </i>
    <i>
      <x v="83"/>
    </i>
    <i>
      <x v="92"/>
    </i>
    <i>
      <x v="75"/>
    </i>
    <i>
      <x v="56"/>
    </i>
    <i>
      <x v="10"/>
    </i>
    <i>
      <x v="79"/>
    </i>
    <i>
      <x v="63"/>
    </i>
    <i>
      <x v="25"/>
    </i>
    <i>
      <x v="8"/>
    </i>
    <i>
      <x v="39"/>
    </i>
    <i>
      <x v="43"/>
    </i>
    <i>
      <x v="17"/>
    </i>
    <i>
      <x v="12"/>
    </i>
    <i>
      <x v="9"/>
    </i>
    <i>
      <x v="38"/>
    </i>
    <i>
      <x v="80"/>
    </i>
    <i>
      <x v="104"/>
    </i>
    <i>
      <x v="15"/>
    </i>
    <i>
      <x v="89"/>
    </i>
    <i>
      <x v="72"/>
    </i>
    <i>
      <x v="88"/>
    </i>
    <i>
      <x v="84"/>
    </i>
    <i>
      <x v="19"/>
    </i>
    <i>
      <x v="34"/>
    </i>
    <i>
      <x v="26"/>
    </i>
    <i>
      <x v="102"/>
    </i>
    <i>
      <x v="76"/>
    </i>
    <i>
      <x v="70"/>
    </i>
    <i>
      <x v="68"/>
    </i>
    <i>
      <x v="46"/>
    </i>
    <i>
      <x v="90"/>
    </i>
    <i>
      <x v="91"/>
    </i>
    <i>
      <x v="35"/>
    </i>
    <i>
      <x v="66"/>
    </i>
    <i>
      <x v="44"/>
    </i>
    <i>
      <x v="58"/>
    </i>
    <i>
      <x v="1"/>
    </i>
    <i>
      <x/>
    </i>
    <i>
      <x v="50"/>
    </i>
    <i>
      <x v="53"/>
    </i>
    <i>
      <x v="105"/>
    </i>
    <i>
      <x v="28"/>
    </i>
    <i>
      <x v="7"/>
    </i>
    <i>
      <x v="101"/>
    </i>
    <i>
      <x v="27"/>
    </i>
    <i>
      <x v="2"/>
    </i>
    <i>
      <x v="31"/>
    </i>
    <i>
      <x v="24"/>
    </i>
    <i>
      <x v="30"/>
    </i>
    <i>
      <x v="85"/>
    </i>
    <i>
      <x v="21"/>
    </i>
    <i>
      <x v="5"/>
    </i>
    <i>
      <x v="40"/>
    </i>
    <i>
      <x v="55"/>
    </i>
    <i>
      <x v="87"/>
    </i>
    <i>
      <x v="106"/>
    </i>
    <i>
      <x v="52"/>
    </i>
    <i>
      <x v="59"/>
    </i>
    <i>
      <x v="97"/>
    </i>
    <i>
      <x v="86"/>
    </i>
    <i>
      <x v="109"/>
    </i>
    <i>
      <x v="29"/>
    </i>
    <i>
      <x v="36"/>
    </i>
    <i>
      <x v="3"/>
    </i>
    <i>
      <x v="93"/>
    </i>
    <i>
      <x v="65"/>
    </i>
    <i>
      <x v="82"/>
    </i>
    <i>
      <x v="51"/>
    </i>
    <i>
      <x v="42"/>
    </i>
    <i>
      <x v="99"/>
    </i>
    <i>
      <x v="13"/>
    </i>
    <i>
      <x v="74"/>
    </i>
    <i>
      <x v="22"/>
    </i>
    <i>
      <x v="98"/>
    </i>
    <i>
      <x v="112"/>
    </i>
    <i>
      <x v="111"/>
    </i>
    <i>
      <x v="64"/>
    </i>
    <i>
      <x v="11"/>
    </i>
    <i>
      <x v="95"/>
    </i>
    <i>
      <x v="107"/>
    </i>
    <i>
      <x v="23"/>
    </i>
    <i>
      <x v="54"/>
    </i>
    <i>
      <x v="100"/>
    </i>
    <i>
      <x v="108"/>
    </i>
    <i>
      <x v="61"/>
    </i>
  </rowItems>
  <colItems count="1">
    <i/>
  </colItems>
  <dataFields count="1">
    <dataField name="Sum of Chair - daily rate" fld="12" baseField="0" baseItem="29"/>
  </dataFields>
  <chartFormats count="3">
    <chartFormat chart="12" format="0" series="1">
      <pivotArea type="data" outline="0" fieldPosition="0">
        <references count="1">
          <reference field="4294967294" count="1" selected="0">
            <x v="0"/>
          </reference>
        </references>
      </pivotArea>
    </chartFormat>
    <chartFormat chart="13" format="1" series="1">
      <pivotArea type="data" outline="0" fieldPosition="0">
        <references count="1">
          <reference field="4294967294" count="1" selected="0">
            <x v="0"/>
          </reference>
        </references>
      </pivotArea>
    </chartFormat>
    <chartFormat chart="1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12">
  <location ref="W5:X119" firstHeaderRow="1" firstDataRow="1" firstDataCol="1"/>
  <pivotFields count="34">
    <pivotField axis="axisRow" showAll="0" sortType="ascending">
      <items count="115">
        <item x="66"/>
        <item x="3"/>
        <item x="5"/>
        <item x="76"/>
        <item x="78"/>
        <item x="14"/>
        <item x="85"/>
        <item x="86"/>
        <item x="50"/>
        <item x="87"/>
        <item x="15"/>
        <item x="91"/>
        <item x="52"/>
        <item x="53"/>
        <item x="24"/>
        <item x="25"/>
        <item x="55"/>
        <item x="28"/>
        <item x="58"/>
        <item x="29"/>
        <item x="30"/>
        <item x="100"/>
        <item x="102"/>
        <item x="61"/>
        <item x="34"/>
        <item x="37"/>
        <item x="109"/>
        <item x="110"/>
        <item x="63"/>
        <item x="65"/>
        <item x="44"/>
        <item x="0"/>
        <item x="2"/>
        <item x="67"/>
        <item x="68"/>
        <item x="69"/>
        <item x="6"/>
        <item x="70"/>
        <item x="71"/>
        <item x="72"/>
        <item x="7"/>
        <item x="73"/>
        <item x="8"/>
        <item x="9"/>
        <item x="75"/>
        <item x="77"/>
        <item x="10"/>
        <item x="45"/>
        <item x="79"/>
        <item x="11"/>
        <item x="46"/>
        <item x="47"/>
        <item x="48"/>
        <item x="80"/>
        <item x="12"/>
        <item x="13"/>
        <item x="82"/>
        <item x="83"/>
        <item x="84"/>
        <item x="49"/>
        <item x="88"/>
        <item x="51"/>
        <item x="89"/>
        <item x="90"/>
        <item x="16"/>
        <item x="17"/>
        <item x="19"/>
        <item x="92"/>
        <item x="93"/>
        <item x="20"/>
        <item x="94"/>
        <item x="95"/>
        <item x="21"/>
        <item x="22"/>
        <item x="23"/>
        <item x="96"/>
        <item x="26"/>
        <item x="54"/>
        <item x="27"/>
        <item x="57"/>
        <item x="97"/>
        <item x="59"/>
        <item x="98"/>
        <item x="99"/>
        <item x="31"/>
        <item x="60"/>
        <item x="101"/>
        <item x="103"/>
        <item x="104"/>
        <item x="105"/>
        <item x="33"/>
        <item x="35"/>
        <item x="36"/>
        <item x="106"/>
        <item x="38"/>
        <item x="107"/>
        <item x="108"/>
        <item x="39"/>
        <item x="111"/>
        <item x="40"/>
        <item x="41"/>
        <item x="112"/>
        <item x="113"/>
        <item x="64"/>
        <item x="42"/>
        <item x="43"/>
        <item x="1"/>
        <item x="74"/>
        <item x="4"/>
        <item x="56"/>
        <item x="62"/>
        <item x="81"/>
        <item x="18"/>
        <item x="32"/>
        <item t="default"/>
      </items>
      <autoSortScope>
        <pivotArea dataOnly="0" outline="0" fieldPosition="0">
          <references count="1">
            <reference field="4294967294" count="1" selected="0">
              <x v="0"/>
            </reference>
          </references>
        </pivotArea>
      </autoSortScope>
    </pivotField>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dataField="1"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0"/>
  </rowFields>
  <rowItems count="114">
    <i>
      <x v="69"/>
    </i>
    <i>
      <x v="113"/>
    </i>
    <i>
      <x v="110"/>
    </i>
    <i>
      <x v="57"/>
    </i>
    <i>
      <x v="32"/>
    </i>
    <i>
      <x v="33"/>
    </i>
    <i>
      <x v="45"/>
    </i>
    <i>
      <x v="49"/>
    </i>
    <i>
      <x v="77"/>
    </i>
    <i>
      <x v="96"/>
    </i>
    <i>
      <x v="78"/>
    </i>
    <i>
      <x v="20"/>
    </i>
    <i>
      <x v="94"/>
    </i>
    <i>
      <x v="11"/>
    </i>
    <i>
      <x v="112"/>
    </i>
    <i>
      <x v="111"/>
    </i>
    <i>
      <x v="74"/>
    </i>
    <i>
      <x v="108"/>
    </i>
    <i>
      <x v="61"/>
    </i>
    <i>
      <x v="107"/>
    </i>
    <i>
      <x v="95"/>
    </i>
    <i>
      <x v="54"/>
    </i>
    <i>
      <x v="64"/>
    </i>
    <i>
      <x v="23"/>
    </i>
    <i>
      <x v="100"/>
    </i>
    <i>
      <x v="22"/>
    </i>
    <i>
      <x v="30"/>
    </i>
    <i>
      <x v="98"/>
    </i>
    <i>
      <x v="13"/>
    </i>
    <i>
      <x v="14"/>
    </i>
    <i>
      <x v="82"/>
    </i>
    <i>
      <x v="42"/>
    </i>
    <i>
      <x v="5"/>
    </i>
    <i>
      <x v="92"/>
    </i>
    <i>
      <x v="79"/>
    </i>
    <i>
      <x v="99"/>
    </i>
    <i>
      <x v="93"/>
    </i>
    <i>
      <x v="101"/>
    </i>
    <i>
      <x v="55"/>
    </i>
    <i>
      <x v="51"/>
    </i>
    <i>
      <x v="3"/>
    </i>
    <i>
      <x v="86"/>
    </i>
    <i>
      <x v="37"/>
    </i>
    <i>
      <x v="31"/>
    </i>
    <i>
      <x v="60"/>
    </i>
    <i>
      <x v="24"/>
    </i>
    <i>
      <x v="106"/>
    </i>
    <i>
      <x v="4"/>
    </i>
    <i>
      <x v="21"/>
    </i>
    <i>
      <x v="47"/>
    </i>
    <i>
      <x v="41"/>
    </i>
    <i>
      <x v="7"/>
    </i>
    <i>
      <x v="109"/>
    </i>
    <i>
      <x v="97"/>
    </i>
    <i>
      <x v="85"/>
    </i>
    <i>
      <x v="66"/>
    </i>
    <i>
      <x v="89"/>
    </i>
    <i>
      <x v="1"/>
    </i>
    <i>
      <x v="91"/>
    </i>
    <i>
      <x v="62"/>
    </i>
    <i>
      <x v="35"/>
    </i>
    <i>
      <x v="65"/>
    </i>
    <i>
      <x v="48"/>
    </i>
    <i>
      <x v="67"/>
    </i>
    <i>
      <x v="16"/>
    </i>
    <i>
      <x v="12"/>
    </i>
    <i>
      <x v="19"/>
    </i>
    <i>
      <x v="71"/>
    </i>
    <i>
      <x v="2"/>
    </i>
    <i>
      <x v="15"/>
    </i>
    <i>
      <x v="36"/>
    </i>
    <i>
      <x v="80"/>
    </i>
    <i>
      <x v="50"/>
    </i>
    <i>
      <x v="84"/>
    </i>
    <i>
      <x v="53"/>
    </i>
    <i>
      <x v="46"/>
    </i>
    <i>
      <x v="102"/>
    </i>
    <i>
      <x v="40"/>
    </i>
    <i>
      <x v="103"/>
    </i>
    <i>
      <x v="68"/>
    </i>
    <i>
      <x v="104"/>
    </i>
    <i>
      <x v="27"/>
    </i>
    <i>
      <x v="105"/>
    </i>
    <i>
      <x v="44"/>
    </i>
    <i>
      <x v="9"/>
    </i>
    <i>
      <x v="25"/>
    </i>
    <i>
      <x v="38"/>
    </i>
    <i>
      <x v="70"/>
    </i>
    <i>
      <x/>
    </i>
    <i>
      <x v="34"/>
    </i>
    <i>
      <x v="10"/>
    </i>
    <i>
      <x v="43"/>
    </i>
    <i>
      <x v="58"/>
    </i>
    <i>
      <x v="26"/>
    </i>
    <i>
      <x v="59"/>
    </i>
    <i>
      <x v="39"/>
    </i>
    <i>
      <x v="52"/>
    </i>
    <i>
      <x v="88"/>
    </i>
    <i>
      <x v="29"/>
    </i>
    <i>
      <x v="28"/>
    </i>
    <i>
      <x v="87"/>
    </i>
    <i>
      <x v="56"/>
    </i>
    <i>
      <x v="8"/>
    </i>
    <i>
      <x v="76"/>
    </i>
    <i>
      <x v="63"/>
    </i>
    <i>
      <x v="72"/>
    </i>
    <i>
      <x v="81"/>
    </i>
    <i>
      <x v="18"/>
    </i>
    <i>
      <x v="75"/>
    </i>
    <i>
      <x v="83"/>
    </i>
    <i>
      <x v="90"/>
    </i>
    <i>
      <x v="17"/>
    </i>
    <i>
      <x v="73"/>
    </i>
    <i>
      <x v="6"/>
    </i>
  </rowItems>
  <colItems count="1">
    <i/>
  </colItems>
  <dataFields count="1">
    <dataField name="Sum of Chair no. of days (cleaned)" fld="10" baseField="0" baseItem="0"/>
  </dataFields>
  <chartFormats count="1">
    <chartFormat chart="11"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2">
  <location ref="Q5:R19"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axis="axisRow" dataField="1" showAll="0">
      <items count="15">
        <item x="6"/>
        <item x="10"/>
        <item x="1"/>
        <item x="9"/>
        <item x="0"/>
        <item x="4"/>
        <item x="7"/>
        <item x="3"/>
        <item x="5"/>
        <item h="1" x="8"/>
        <item x="2"/>
        <item x="11"/>
        <item x="13"/>
        <item x="12"/>
        <item t="default"/>
      </items>
    </pivotField>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13"/>
  </rowFields>
  <rowItems count="14">
    <i>
      <x/>
    </i>
    <i>
      <x v="1"/>
    </i>
    <i>
      <x v="2"/>
    </i>
    <i>
      <x v="3"/>
    </i>
    <i>
      <x v="4"/>
    </i>
    <i>
      <x v="5"/>
    </i>
    <i>
      <x v="6"/>
    </i>
    <i>
      <x v="7"/>
    </i>
    <i>
      <x v="8"/>
    </i>
    <i>
      <x v="10"/>
    </i>
    <i>
      <x v="11"/>
    </i>
    <i>
      <x v="12"/>
    </i>
    <i>
      <x v="13"/>
    </i>
    <i t="grand">
      <x/>
    </i>
  </rowItems>
  <colItems count="1">
    <i/>
  </colItems>
  <dataFields count="1">
    <dataField name="Count of Year of appointment" fld="13" subtotal="count" baseField="0" baseItem="0"/>
  </dataFields>
  <chartFormats count="1">
    <chartFormat chart="11"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8">
  <location ref="K5:L9"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axis="axisRow" dataField="1" showAll="0" defaultSubtotal="0">
      <items count="3">
        <item x="1"/>
        <item x="0"/>
        <item x="2"/>
      </items>
    </pivotField>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s>
  <rowFields count="1">
    <field x="5"/>
  </rowFields>
  <rowItems count="4">
    <i>
      <x/>
    </i>
    <i>
      <x v="1"/>
    </i>
    <i>
      <x v="2"/>
    </i>
    <i t="grand">
      <x/>
    </i>
  </rowItems>
  <colItems count="1">
    <i/>
  </colItems>
  <dataFields count="1">
    <dataField name="Count of Chair role typ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7">
  <location ref="S2:T5"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axis="axisRow" dataField="1" showAll="0">
      <items count="4">
        <item x="2"/>
        <item x="0"/>
        <item x="1"/>
        <item t="default"/>
      </items>
    </pivotField>
    <pivotField showAll="0"/>
    <pivotField showAll="0"/>
    <pivotField showAll="0"/>
    <pivotField showAll="0"/>
    <pivotField showAll="0"/>
  </pivotFields>
  <rowFields count="1">
    <field x="28"/>
  </rowFields>
  <rowItems count="3">
    <i>
      <x/>
    </i>
    <i>
      <x v="1"/>
    </i>
    <i>
      <x v="2"/>
    </i>
  </rowItems>
  <colItems count="1">
    <i/>
  </colItems>
  <dataFields count="1">
    <dataField name="Count of Vice Chair" fld="28"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7">
  <location ref="AH2:AI9"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axis="axisRow" dataField="1" showAll="0">
      <items count="8">
        <item x="4"/>
        <item x="2"/>
        <item x="5"/>
        <item x="3"/>
        <item x="1"/>
        <item x="0"/>
        <item x="6"/>
        <item t="default"/>
      </items>
    </pivotField>
  </pivotFields>
  <rowFields count="1">
    <field x="33"/>
  </rowFields>
  <rowItems count="7">
    <i>
      <x/>
    </i>
    <i>
      <x v="1"/>
    </i>
    <i>
      <x v="2"/>
    </i>
    <i>
      <x v="3"/>
    </i>
    <i>
      <x v="4"/>
    </i>
    <i>
      <x v="5"/>
    </i>
    <i>
      <x v="6"/>
    </i>
  </rowItems>
  <colItems count="1">
    <i/>
  </colItems>
  <dataFields count="1">
    <dataField name="Count of SID uplift" fld="33"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7">
  <location ref="AE2:AF9"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axis="axisRow" dataField="1" showAll="0">
      <items count="8">
        <item x="2"/>
        <item x="4"/>
        <item x="3"/>
        <item x="0"/>
        <item x="6"/>
        <item x="5"/>
        <item x="1"/>
        <item t="default"/>
      </items>
    </pivotField>
    <pivotField showAll="0"/>
  </pivotFields>
  <rowFields count="1">
    <field x="32"/>
  </rowFields>
  <rowItems count="7">
    <i>
      <x/>
    </i>
    <i>
      <x v="1"/>
    </i>
    <i>
      <x v="2"/>
    </i>
    <i>
      <x v="3"/>
    </i>
    <i>
      <x v="4"/>
    </i>
    <i>
      <x v="5"/>
    </i>
    <i>
      <x v="6"/>
    </i>
  </rowItems>
  <colItems count="1">
    <i/>
  </colItems>
  <dataFields count="1">
    <dataField name="Count of Audit Chair uplift" fld="32"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7">
  <location ref="AB2:AC9" firstHeaderRow="1" firstDataRow="1" firstDataCol="1"/>
  <pivotFields count="34">
    <pivotField showAll="0"/>
    <pivotField showAll="0" defaultSubtotal="0">
      <items count="2">
        <item x="0"/>
        <item x="1"/>
      </items>
    </pivotField>
    <pivotField showAll="0" defaultSubtotal="0">
      <items count="4">
        <item x="3"/>
        <item x="2"/>
        <item x="0"/>
        <item x="1"/>
      </items>
    </pivotField>
    <pivotField showAll="0" defaultSubtotal="0">
      <items count="7">
        <item x="1"/>
        <item x="4"/>
        <item x="5"/>
        <item x="6"/>
        <item x="2"/>
        <item x="3"/>
        <item x="0"/>
      </items>
    </pivotField>
    <pivotField showAll="0" defaultSubtotal="0">
      <items count="3">
        <item x="1"/>
        <item x="0"/>
        <item x="2"/>
      </items>
    </pivotField>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defaultSubtotal="0"/>
    <pivotField showAll="0"/>
    <pivotField showAll="0"/>
    <pivotField showAll="0" defaultSubtotal="0"/>
    <pivotField showAll="0"/>
    <pivotField showAll="0"/>
    <pivotField showAll="0" defaultSubtotal="0"/>
    <pivotField showAll="0" defaultSubtotal="0"/>
    <pivotField showAll="0"/>
    <pivotField showAll="0"/>
    <pivotField showAll="0"/>
    <pivotField showAll="0"/>
    <pivotField showAll="0"/>
    <pivotField showAll="0"/>
    <pivotField showAll="0"/>
    <pivotField axis="axisRow" dataField="1" showAll="0">
      <items count="8">
        <item x="3"/>
        <item x="4"/>
        <item x="2"/>
        <item x="0"/>
        <item x="5"/>
        <item x="1"/>
        <item x="6"/>
        <item t="default"/>
      </items>
    </pivotField>
    <pivotField showAll="0"/>
    <pivotField showAll="0"/>
  </pivotFields>
  <rowFields count="1">
    <field x="31"/>
  </rowFields>
  <rowItems count="7">
    <i>
      <x/>
    </i>
    <i>
      <x v="1"/>
    </i>
    <i>
      <x v="2"/>
    </i>
    <i>
      <x v="3"/>
    </i>
    <i>
      <x v="4"/>
    </i>
    <i>
      <x v="5"/>
    </i>
    <i>
      <x v="6"/>
    </i>
  </rowItems>
  <colItems count="1">
    <i/>
  </colItems>
  <dataFields count="1">
    <dataField name="Count of Vice Chair uplift" fld="31"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T_status" sourceName="FT status">
  <pivotTables>
    <pivotTable tabId="3" name="PivotTable1"/>
    <pivotTable tabId="3" name="PivotTable2"/>
    <pivotTable tabId="3" name="PivotTable3"/>
    <pivotTable tabId="3" name="PivotTable4"/>
    <pivotTable tabId="3" name="PivotTable5"/>
  </pivotTables>
  <data>
    <tabular pivotCacheId="4" showMissing="0">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3" name="PivotTable1"/>
    <pivotTable tabId="3" name="PivotTable2"/>
    <pivotTable tabId="3" name="PivotTable3"/>
    <pivotTable tabId="3" name="PivotTable4"/>
    <pivotTable tabId="3" name="PivotTable5"/>
  </pivotTables>
  <data>
    <tabular pivotCacheId="4">
      <items count="4">
        <i x="3" s="1"/>
        <i x="2" s="1"/>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rust_type" sourceName="Trust type">
  <pivotTables>
    <pivotTable tabId="3" name="PivotTable1"/>
    <pivotTable tabId="3" name="PivotTable2"/>
    <pivotTable tabId="3" name="PivotTable3"/>
    <pivotTable tabId="3" name="PivotTable4"/>
    <pivotTable tabId="3" name="PivotTable5"/>
  </pivotTables>
  <data>
    <tabular pivotCacheId="4">
      <items count="7">
        <i x="1" s="1"/>
        <i x="4" s="1"/>
        <i x="5" s="1"/>
        <i x="6" s="1"/>
        <i x="2" s="1"/>
        <i x="3"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T_status1" sourceName="FT status">
  <pivotTables>
    <pivotTable tabId="5" name="PivotTable1"/>
    <pivotTable tabId="5" name="PivotTable10"/>
    <pivotTable tabId="5" name="PivotTable12"/>
    <pivotTable tabId="5" name="PivotTable2"/>
    <pivotTable tabId="5" name="PivotTable3"/>
    <pivotTable tabId="5" name="PivotTable4"/>
    <pivotTable tabId="5" name="PivotTable5"/>
    <pivotTable tabId="5" name="PivotTable6"/>
    <pivotTable tabId="5" name="PivotTable7"/>
    <pivotTable tabId="5" name="PivotTable8"/>
    <pivotTable tabId="5" name="PivotTable9"/>
  </pivotTables>
  <data>
    <tabular pivotCacheId="4">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5" name="PivotTable1"/>
    <pivotTable tabId="5" name="PivotTable10"/>
    <pivotTable tabId="5" name="PivotTable12"/>
    <pivotTable tabId="5" name="PivotTable2"/>
    <pivotTable tabId="5" name="PivotTable3"/>
    <pivotTable tabId="5" name="PivotTable4"/>
    <pivotTable tabId="5" name="PivotTable5"/>
    <pivotTable tabId="5" name="PivotTable6"/>
    <pivotTable tabId="5" name="PivotTable7"/>
    <pivotTable tabId="5" name="PivotTable8"/>
    <pivotTable tabId="5" name="PivotTable9"/>
  </pivotTables>
  <data>
    <tabular pivotCacheId="4">
      <items count="4">
        <i x="3" s="1"/>
        <i x="2" s="1"/>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Trust_type1" sourceName="Trust type">
  <pivotTables>
    <pivotTable tabId="5" name="PivotTable1"/>
    <pivotTable tabId="5" name="PivotTable10"/>
    <pivotTable tabId="5" name="PivotTable12"/>
    <pivotTable tabId="5" name="PivotTable2"/>
    <pivotTable tabId="5" name="PivotTable3"/>
    <pivotTable tabId="5" name="PivotTable4"/>
    <pivotTable tabId="5" name="PivotTable5"/>
    <pivotTable tabId="5" name="PivotTable6"/>
    <pivotTable tabId="5" name="PivotTable7"/>
    <pivotTable tabId="5" name="PivotTable8"/>
    <pivotTable tabId="5" name="PivotTable9"/>
  </pivotTables>
  <data>
    <tabular pivotCacheId="4">
      <items count="7">
        <i x="1" s="1"/>
        <i x="4" s="1"/>
        <i x="5" s="1"/>
        <i x="6" s="1"/>
        <i x="2" s="1"/>
        <i x="3" s="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Trust_size" sourceName="Trust size">
  <pivotTables>
    <pivotTable tabId="3" name="PivotTable1"/>
    <pivotTable tabId="3" name="PivotTable2"/>
    <pivotTable tabId="3" name="PivotTable3"/>
    <pivotTable tabId="3" name="PivotTable4"/>
    <pivotTable tabId="3" name="PivotTable5"/>
  </pivotTables>
  <data>
    <tabular pivotCacheId="4">
      <items count="3">
        <i x="1" s="1"/>
        <i x="0" s="1"/>
        <i x="2"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Trust_size1" sourceName="Trust size">
  <pivotTables>
    <pivotTable tabId="5" name="PivotTable1"/>
    <pivotTable tabId="5" name="PivotTable10"/>
    <pivotTable tabId="5" name="PivotTable12"/>
    <pivotTable tabId="5" name="PivotTable2"/>
    <pivotTable tabId="5" name="PivotTable3"/>
    <pivotTable tabId="5" name="PivotTable4"/>
    <pivotTable tabId="5" name="PivotTable5"/>
    <pivotTable tabId="5" name="PivotTable6"/>
    <pivotTable tabId="5" name="PivotTable7"/>
    <pivotTable tabId="5" name="PivotTable8"/>
    <pivotTable tabId="5" name="PivotTable9"/>
  </pivotTables>
  <data>
    <tabular pivotCacheId="4">
      <items count="3">
        <i x="1"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T status 1" cache="Slicer_FT_status" caption="FT status" columnCount="2" rowHeight="241300"/>
  <slicer name="Region 1" cache="Slicer_Region" caption="Region" columnCount="2" rowHeight="241300"/>
  <slicer name="Trust type" cache="Slicer_Trust_type" caption="Trust type" columnCount="2" rowHeight="241300"/>
  <slicer name="Trust size" cache="Slicer_Trust_size" caption="Trust size" columnCount="3"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FT status" cache="Slicer_FT_status1" caption="FT status" columnCount="2" rowHeight="241300"/>
  <slicer name="Region" cache="Slicer_Region1" caption="Region" columnCount="2" rowHeight="241300"/>
  <slicer name="Trust type 1" cache="Slicer_Trust_type1" caption="Trust type" columnCount="2" rowHeight="241300"/>
  <slicer name="Trust size 1" cache="Slicer_Trust_size1" caption="Trust size" columnCount="3" rowHeight="241300"/>
</slicers>
</file>

<file path=xl/theme/theme1.xml><?xml version="1.0" encoding="utf-8"?>
<a:theme xmlns:a="http://schemas.openxmlformats.org/drawingml/2006/main" name="Office Theme">
  <a:themeElements>
    <a:clrScheme name="NHS Providers">
      <a:dk1>
        <a:sysClr val="windowText" lastClr="000000"/>
      </a:dk1>
      <a:lt1>
        <a:sysClr val="window" lastClr="FFFFFF"/>
      </a:lt1>
      <a:dk2>
        <a:srgbClr val="3E505A"/>
      </a:dk2>
      <a:lt2>
        <a:srgbClr val="9DA6AB"/>
      </a:lt2>
      <a:accent1>
        <a:srgbClr val="C00848"/>
      </a:accent1>
      <a:accent2>
        <a:srgbClr val="F0532D"/>
      </a:accent2>
      <a:accent3>
        <a:srgbClr val="F79131"/>
      </a:accent3>
      <a:accent4>
        <a:srgbClr val="00A89C"/>
      </a:accent4>
      <a:accent5>
        <a:srgbClr val="2C72B3"/>
      </a:accent5>
      <a:accent6>
        <a:srgbClr val="29398F"/>
      </a:accent6>
      <a:hlink>
        <a:srgbClr val="F0532D"/>
      </a:hlink>
      <a:folHlink>
        <a:srgbClr val="F791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NHS Providers">
    <a:dk1>
      <a:sysClr val="windowText" lastClr="000000"/>
    </a:dk1>
    <a:lt1>
      <a:sysClr val="window" lastClr="FFFFFF"/>
    </a:lt1>
    <a:dk2>
      <a:srgbClr val="2C72B3"/>
    </a:dk2>
    <a:lt2>
      <a:srgbClr val="6B7B83"/>
    </a:lt2>
    <a:accent1>
      <a:srgbClr val="F0532D"/>
    </a:accent1>
    <a:accent2>
      <a:srgbClr val="29398F"/>
    </a:accent2>
    <a:accent3>
      <a:srgbClr val="C00848"/>
    </a:accent3>
    <a:accent4>
      <a:srgbClr val="F79131"/>
    </a:accent4>
    <a:accent5>
      <a:srgbClr val="00A89C"/>
    </a:accent5>
    <a:accent6>
      <a:srgbClr val="00633F"/>
    </a:accent6>
    <a:hlink>
      <a:srgbClr val="29398F"/>
    </a:hlink>
    <a:folHlink>
      <a:srgbClr val="D40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5.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8" Type="http://schemas.openxmlformats.org/officeDocument/2006/relationships/pivotTable" Target="../pivotTables/pivotTable13.xml"/><Relationship Id="rId3" Type="http://schemas.openxmlformats.org/officeDocument/2006/relationships/pivotTable" Target="../pivotTables/pivotTable8.xml"/><Relationship Id="rId7" Type="http://schemas.openxmlformats.org/officeDocument/2006/relationships/pivotTable" Target="../pivotTables/pivotTable12.xml"/><Relationship Id="rId12" Type="http://schemas.openxmlformats.org/officeDocument/2006/relationships/printerSettings" Target="../printerSettings/printerSettings6.bin"/><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ivotTable" Target="../pivotTables/pivotTable11.xml"/><Relationship Id="rId11" Type="http://schemas.openxmlformats.org/officeDocument/2006/relationships/pivotTable" Target="../pivotTables/pivotTable16.xml"/><Relationship Id="rId5" Type="http://schemas.openxmlformats.org/officeDocument/2006/relationships/pivotTable" Target="../pivotTables/pivotTable10.xml"/><Relationship Id="rId10" Type="http://schemas.openxmlformats.org/officeDocument/2006/relationships/pivotTable" Target="../pivotTables/pivotTable15.xml"/><Relationship Id="rId4" Type="http://schemas.openxmlformats.org/officeDocument/2006/relationships/pivotTable" Target="../pivotTables/pivotTable9.xml"/><Relationship Id="rId9" Type="http://schemas.openxmlformats.org/officeDocument/2006/relationships/pivotTable" Target="../pivotTables/pivot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showGridLines="0" tabSelected="1" workbookViewId="0">
      <selection activeCell="U25" sqref="U25"/>
    </sheetView>
  </sheetViews>
  <sheetFormatPr defaultRowHeight="15" x14ac:dyDescent="0.25"/>
  <cols>
    <col min="1" max="1" width="3.140625" style="2" customWidth="1"/>
    <col min="2" max="16384" width="9.140625" style="2"/>
  </cols>
  <sheetData>
    <row r="2" spans="2:16" x14ac:dyDescent="0.25">
      <c r="B2" s="3"/>
      <c r="C2" s="3"/>
      <c r="D2" s="3"/>
      <c r="E2" s="3"/>
      <c r="F2" s="3"/>
      <c r="G2" s="3"/>
      <c r="H2" s="3"/>
      <c r="I2" s="3"/>
      <c r="J2" s="3"/>
      <c r="K2" s="3"/>
      <c r="L2" s="3"/>
      <c r="M2" s="3"/>
      <c r="N2" s="3"/>
      <c r="O2" s="3"/>
      <c r="P2" s="3"/>
    </row>
    <row r="3" spans="2:16" x14ac:dyDescent="0.25">
      <c r="B3" s="3"/>
      <c r="C3" s="3"/>
      <c r="D3" s="3"/>
      <c r="E3" s="3"/>
      <c r="F3" s="3"/>
      <c r="G3" s="3"/>
      <c r="H3" s="3"/>
      <c r="I3" s="3"/>
      <c r="J3" s="3"/>
      <c r="K3" s="3"/>
      <c r="L3" s="3"/>
      <c r="M3" s="3"/>
      <c r="N3" s="3"/>
      <c r="O3" s="3"/>
      <c r="P3" s="3"/>
    </row>
    <row r="4" spans="2:16" x14ac:dyDescent="0.25">
      <c r="B4" s="3"/>
      <c r="C4" s="3"/>
      <c r="D4" s="3"/>
      <c r="E4" s="3"/>
      <c r="F4" s="3"/>
      <c r="G4" s="3"/>
      <c r="H4" s="3"/>
      <c r="I4" s="3"/>
      <c r="J4" s="3"/>
      <c r="K4" s="3"/>
      <c r="L4" s="3"/>
      <c r="M4" s="3"/>
      <c r="N4" s="3"/>
      <c r="O4" s="3"/>
      <c r="P4" s="3"/>
    </row>
    <row r="5" spans="2:16" x14ac:dyDescent="0.25">
      <c r="B5" s="3"/>
      <c r="C5" s="3"/>
      <c r="D5" s="3"/>
      <c r="E5" s="3"/>
      <c r="F5" s="3"/>
      <c r="G5" s="3"/>
      <c r="H5" s="3"/>
      <c r="I5" s="3"/>
      <c r="J5" s="3"/>
      <c r="K5" s="3"/>
      <c r="L5" s="3"/>
      <c r="M5" s="3"/>
      <c r="N5" s="3"/>
      <c r="O5" s="3"/>
      <c r="P5" s="3"/>
    </row>
    <row r="6" spans="2:16" x14ac:dyDescent="0.25">
      <c r="B6" s="3"/>
      <c r="C6" s="3"/>
      <c r="D6" s="3"/>
      <c r="E6" s="3"/>
      <c r="F6" s="3"/>
      <c r="G6" s="3"/>
      <c r="H6" s="3"/>
      <c r="I6" s="3"/>
      <c r="J6" s="3"/>
      <c r="K6" s="3"/>
      <c r="L6" s="3"/>
      <c r="M6" s="3"/>
      <c r="N6" s="3"/>
      <c r="O6" s="3"/>
      <c r="P6" s="3"/>
    </row>
    <row r="7" spans="2:16" x14ac:dyDescent="0.25">
      <c r="B7" s="3"/>
      <c r="C7" s="3"/>
      <c r="D7" s="3"/>
      <c r="E7" s="3"/>
      <c r="F7" s="3"/>
      <c r="G7" s="3"/>
      <c r="H7" s="3"/>
      <c r="I7" s="3"/>
      <c r="J7" s="3"/>
      <c r="K7" s="3"/>
      <c r="L7" s="3"/>
      <c r="M7" s="3"/>
      <c r="N7" s="3"/>
      <c r="O7" s="3"/>
      <c r="P7" s="3"/>
    </row>
    <row r="8" spans="2:16" x14ac:dyDescent="0.25">
      <c r="B8" s="3"/>
      <c r="C8" s="3"/>
      <c r="D8" s="3"/>
      <c r="E8" s="3"/>
      <c r="F8" s="3"/>
      <c r="G8" s="3"/>
      <c r="H8" s="3"/>
      <c r="I8" s="3"/>
      <c r="J8" s="3"/>
      <c r="K8" s="3"/>
      <c r="L8" s="3"/>
      <c r="M8" s="3"/>
      <c r="N8" s="3"/>
      <c r="O8" s="3"/>
      <c r="P8" s="3"/>
    </row>
    <row r="9" spans="2:16" x14ac:dyDescent="0.25">
      <c r="B9" s="3"/>
      <c r="C9" s="3"/>
      <c r="D9" s="3"/>
      <c r="E9" s="3"/>
      <c r="F9" s="3"/>
      <c r="G9" s="3"/>
      <c r="H9" s="3"/>
      <c r="I9" s="3"/>
      <c r="J9" s="3"/>
      <c r="K9" s="3"/>
      <c r="L9" s="3"/>
      <c r="M9" s="3"/>
      <c r="N9" s="3"/>
      <c r="O9" s="3"/>
      <c r="P9" s="3"/>
    </row>
    <row r="10" spans="2:16" x14ac:dyDescent="0.25">
      <c r="B10" s="3"/>
      <c r="C10" s="3"/>
      <c r="D10" s="3"/>
      <c r="E10" s="3"/>
      <c r="F10" s="3"/>
      <c r="G10" s="3"/>
      <c r="H10" s="3"/>
      <c r="I10" s="3"/>
      <c r="J10" s="3"/>
      <c r="K10" s="3"/>
      <c r="L10" s="3"/>
      <c r="M10" s="3"/>
      <c r="N10" s="3"/>
      <c r="O10" s="3"/>
      <c r="P10" s="3"/>
    </row>
    <row r="11" spans="2:16" x14ac:dyDescent="0.25">
      <c r="B11" s="3"/>
      <c r="C11" s="3"/>
      <c r="D11" s="3"/>
      <c r="E11" s="3"/>
      <c r="F11" s="3"/>
      <c r="G11" s="3"/>
      <c r="H11" s="3"/>
      <c r="I11" s="3"/>
      <c r="J11" s="3"/>
      <c r="K11" s="3"/>
      <c r="L11" s="3"/>
      <c r="M11" s="3"/>
      <c r="N11" s="3"/>
      <c r="O11" s="3"/>
      <c r="P11" s="3"/>
    </row>
    <row r="12" spans="2:16" x14ac:dyDescent="0.25">
      <c r="B12" s="3"/>
      <c r="C12" s="3"/>
      <c r="D12" s="3"/>
      <c r="E12" s="3"/>
      <c r="F12" s="3"/>
      <c r="G12" s="3"/>
      <c r="H12" s="3"/>
      <c r="I12" s="3"/>
      <c r="J12" s="3"/>
      <c r="K12" s="3"/>
      <c r="L12" s="3"/>
      <c r="M12" s="3"/>
      <c r="N12" s="3"/>
      <c r="O12" s="3"/>
      <c r="P12" s="3"/>
    </row>
    <row r="13" spans="2:16" x14ac:dyDescent="0.25">
      <c r="B13" s="3"/>
      <c r="C13" s="3"/>
      <c r="D13" s="3"/>
      <c r="E13" s="3"/>
      <c r="F13" s="3"/>
      <c r="G13" s="3"/>
      <c r="H13" s="3"/>
      <c r="I13" s="3"/>
      <c r="J13" s="3"/>
      <c r="K13" s="3"/>
      <c r="L13" s="3"/>
      <c r="M13" s="3"/>
      <c r="N13" s="3"/>
      <c r="O13" s="3"/>
      <c r="P13" s="3"/>
    </row>
    <row r="14" spans="2:16" x14ac:dyDescent="0.25">
      <c r="B14" s="3"/>
      <c r="C14" s="3"/>
      <c r="D14" s="3"/>
      <c r="E14" s="3"/>
      <c r="F14" s="3"/>
      <c r="G14" s="3"/>
      <c r="H14" s="3"/>
      <c r="I14" s="3"/>
      <c r="J14" s="3"/>
      <c r="K14" s="3"/>
      <c r="L14" s="3"/>
      <c r="M14" s="3"/>
      <c r="N14" s="3"/>
      <c r="O14" s="3"/>
      <c r="P14" s="3"/>
    </row>
    <row r="15" spans="2:16" x14ac:dyDescent="0.25">
      <c r="B15" s="3"/>
      <c r="C15" s="3"/>
      <c r="D15" s="3"/>
      <c r="E15" s="3"/>
      <c r="F15" s="3"/>
      <c r="G15" s="3"/>
      <c r="H15" s="3"/>
      <c r="I15" s="3"/>
      <c r="J15" s="3"/>
      <c r="K15" s="3"/>
      <c r="L15" s="3"/>
      <c r="M15" s="3"/>
      <c r="N15" s="3"/>
      <c r="O15" s="3"/>
      <c r="P15" s="3"/>
    </row>
    <row r="16" spans="2:16" x14ac:dyDescent="0.25">
      <c r="B16" s="3"/>
      <c r="C16" s="3"/>
      <c r="D16" s="3"/>
      <c r="E16" s="3"/>
      <c r="F16" s="3"/>
      <c r="G16" s="3"/>
      <c r="H16" s="3"/>
      <c r="I16" s="3"/>
      <c r="J16" s="3"/>
      <c r="K16" s="3"/>
      <c r="L16" s="3"/>
      <c r="M16" s="3"/>
      <c r="N16" s="3"/>
      <c r="O16" s="3"/>
      <c r="P16" s="3"/>
    </row>
    <row r="17" spans="2:16" x14ac:dyDescent="0.25">
      <c r="B17" s="3"/>
      <c r="C17" s="3"/>
      <c r="D17" s="3"/>
      <c r="E17" s="3"/>
      <c r="F17" s="3"/>
      <c r="G17" s="3"/>
      <c r="H17" s="3"/>
      <c r="I17" s="3"/>
      <c r="J17" s="3"/>
      <c r="K17" s="3"/>
      <c r="L17" s="3"/>
      <c r="M17" s="3"/>
      <c r="N17" s="3"/>
      <c r="O17" s="3"/>
      <c r="P17" s="3"/>
    </row>
    <row r="18" spans="2:16" x14ac:dyDescent="0.25">
      <c r="B18" s="3"/>
      <c r="C18" s="3"/>
      <c r="D18" s="3"/>
      <c r="E18" s="3"/>
      <c r="F18" s="3"/>
      <c r="G18" s="3"/>
      <c r="H18" s="3"/>
      <c r="I18" s="3"/>
      <c r="J18" s="3"/>
      <c r="K18" s="3"/>
      <c r="L18" s="3"/>
      <c r="M18" s="3"/>
      <c r="N18" s="3"/>
      <c r="O18" s="3"/>
      <c r="P18" s="3"/>
    </row>
    <row r="19" spans="2:16" x14ac:dyDescent="0.25">
      <c r="B19" s="3"/>
      <c r="C19" s="3"/>
      <c r="D19" s="3"/>
      <c r="E19" s="3"/>
      <c r="F19" s="3"/>
      <c r="G19" s="3"/>
      <c r="H19" s="3"/>
      <c r="I19" s="3"/>
      <c r="J19" s="3"/>
      <c r="K19" s="3"/>
      <c r="L19" s="3"/>
      <c r="M19" s="3"/>
      <c r="N19" s="3"/>
      <c r="O19" s="3"/>
      <c r="P19" s="3"/>
    </row>
    <row r="20" spans="2:16" x14ac:dyDescent="0.25">
      <c r="B20" s="3"/>
      <c r="C20" s="3"/>
      <c r="D20" s="3"/>
      <c r="E20" s="3"/>
      <c r="F20" s="3"/>
      <c r="G20" s="3"/>
      <c r="H20" s="3"/>
      <c r="I20" s="3"/>
      <c r="J20" s="3"/>
      <c r="K20" s="3"/>
      <c r="L20" s="3"/>
      <c r="M20" s="3"/>
      <c r="N20" s="3"/>
      <c r="O20" s="3"/>
      <c r="P20" s="3"/>
    </row>
    <row r="21" spans="2:16" x14ac:dyDescent="0.25">
      <c r="B21" s="3"/>
      <c r="C21" s="3"/>
      <c r="D21" s="3"/>
      <c r="E21" s="3"/>
      <c r="F21" s="3"/>
      <c r="G21" s="3"/>
      <c r="H21" s="3"/>
      <c r="I21" s="3"/>
      <c r="J21" s="3"/>
      <c r="K21" s="3"/>
      <c r="L21" s="3"/>
      <c r="M21" s="3"/>
      <c r="N21" s="3"/>
      <c r="O21" s="3"/>
      <c r="P21" s="3"/>
    </row>
    <row r="22" spans="2:16" x14ac:dyDescent="0.25">
      <c r="B22" s="3"/>
      <c r="C22" s="3"/>
      <c r="D22" s="3"/>
      <c r="E22" s="3"/>
      <c r="F22" s="3"/>
      <c r="G22" s="3"/>
      <c r="H22" s="3"/>
      <c r="I22" s="3"/>
      <c r="J22" s="3"/>
      <c r="K22" s="3"/>
      <c r="L22" s="3"/>
      <c r="M22" s="3"/>
      <c r="N22" s="3"/>
      <c r="O22" s="3"/>
      <c r="P22" s="3"/>
    </row>
    <row r="23" spans="2:16" x14ac:dyDescent="0.25">
      <c r="B23" s="3"/>
      <c r="C23" s="3"/>
      <c r="D23" s="3"/>
      <c r="E23" s="3"/>
      <c r="F23" s="3"/>
      <c r="G23" s="3"/>
      <c r="H23" s="3"/>
      <c r="I23" s="3"/>
      <c r="J23" s="3"/>
      <c r="K23" s="3"/>
      <c r="L23" s="3"/>
      <c r="M23" s="3"/>
      <c r="N23" s="3"/>
      <c r="O23" s="3"/>
      <c r="P23" s="3"/>
    </row>
    <row r="24" spans="2:16" x14ac:dyDescent="0.25">
      <c r="B24" s="3"/>
      <c r="C24" s="3"/>
      <c r="D24" s="3"/>
      <c r="E24" s="3"/>
      <c r="F24" s="3"/>
      <c r="G24" s="3"/>
      <c r="H24" s="3"/>
      <c r="I24" s="3"/>
      <c r="J24" s="3"/>
      <c r="K24" s="3"/>
      <c r="L24" s="3"/>
      <c r="M24" s="3"/>
      <c r="N24" s="3"/>
      <c r="O24" s="3"/>
      <c r="P24" s="3"/>
    </row>
    <row r="25" spans="2:16" x14ac:dyDescent="0.25">
      <c r="B25" s="3"/>
      <c r="C25" s="3"/>
      <c r="D25" s="3"/>
      <c r="E25" s="3"/>
      <c r="F25" s="3"/>
      <c r="G25" s="3"/>
      <c r="H25" s="3"/>
      <c r="I25" s="3"/>
      <c r="J25" s="3"/>
      <c r="K25" s="3"/>
      <c r="L25" s="3"/>
      <c r="M25" s="3"/>
      <c r="N25" s="3"/>
      <c r="O25" s="3"/>
      <c r="P25" s="3"/>
    </row>
    <row r="26" spans="2:16" x14ac:dyDescent="0.25">
      <c r="B26" s="3"/>
      <c r="C26" s="3"/>
      <c r="D26" s="3"/>
      <c r="E26" s="3"/>
      <c r="F26" s="3"/>
      <c r="G26" s="3"/>
      <c r="H26" s="3"/>
      <c r="I26" s="3"/>
      <c r="J26" s="3"/>
      <c r="K26" s="3"/>
      <c r="L26" s="3"/>
      <c r="M26" s="3"/>
      <c r="N26" s="3"/>
      <c r="O26" s="3"/>
      <c r="P26" s="3"/>
    </row>
    <row r="27" spans="2:16" x14ac:dyDescent="0.25">
      <c r="B27" s="3"/>
      <c r="C27" s="3"/>
      <c r="D27" s="3"/>
      <c r="E27" s="3"/>
      <c r="F27" s="3"/>
      <c r="G27" s="3"/>
      <c r="H27" s="3"/>
      <c r="I27" s="3"/>
      <c r="J27" s="3"/>
      <c r="K27" s="3"/>
      <c r="L27" s="3"/>
      <c r="M27" s="3"/>
      <c r="N27" s="3"/>
      <c r="O27" s="3"/>
      <c r="P27" s="3"/>
    </row>
    <row r="28" spans="2:16" x14ac:dyDescent="0.25">
      <c r="B28" s="3"/>
      <c r="C28" s="3"/>
      <c r="D28" s="3"/>
      <c r="E28" s="3"/>
      <c r="F28" s="3"/>
      <c r="G28" s="3"/>
      <c r="H28" s="3"/>
      <c r="I28" s="3"/>
      <c r="J28" s="3"/>
      <c r="K28" s="3"/>
      <c r="L28" s="3"/>
      <c r="M28" s="3"/>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sheetData>
  <pageMargins left="0.23622047244094488" right="0.23622047244094488" top="0.23622047244094488" bottom="0.23622047244094488"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showGridLines="0" zoomScaleNormal="100" workbookViewId="0">
      <selection activeCell="Q29" sqref="Q29"/>
    </sheetView>
  </sheetViews>
  <sheetFormatPr defaultRowHeight="15" x14ac:dyDescent="0.25"/>
  <cols>
    <col min="1" max="1" width="3.28515625" style="2" customWidth="1"/>
    <col min="2" max="16384" width="9.140625" style="2"/>
  </cols>
  <sheetData>
    <row r="1" spans="2:16" ht="15" customHeight="1" x14ac:dyDescent="0.5">
      <c r="B1" s="54"/>
      <c r="C1" s="54"/>
      <c r="D1" s="54"/>
      <c r="E1" s="54"/>
      <c r="F1" s="54"/>
      <c r="G1" s="54"/>
      <c r="H1" s="54"/>
      <c r="I1" s="54"/>
      <c r="J1" s="54"/>
      <c r="K1" s="54"/>
      <c r="L1" s="54"/>
      <c r="M1" s="54"/>
      <c r="N1" s="54"/>
      <c r="O1" s="54"/>
      <c r="P1" s="54"/>
    </row>
    <row r="2" spans="2:16" x14ac:dyDescent="0.25">
      <c r="B2" s="3"/>
      <c r="C2" s="3"/>
      <c r="D2" s="3"/>
      <c r="E2" s="3"/>
      <c r="F2" s="3"/>
      <c r="G2" s="3"/>
      <c r="H2" s="3"/>
      <c r="I2" s="3"/>
      <c r="J2" s="3"/>
      <c r="K2" s="3"/>
      <c r="L2" s="3"/>
      <c r="M2" s="3"/>
      <c r="N2" s="3"/>
      <c r="O2" s="3"/>
      <c r="P2" s="3"/>
    </row>
    <row r="3" spans="2:16" x14ac:dyDescent="0.25">
      <c r="B3" s="3"/>
      <c r="C3" s="3"/>
      <c r="D3" s="3"/>
      <c r="E3" s="3"/>
      <c r="F3" s="3"/>
      <c r="G3" s="3"/>
      <c r="H3" s="3"/>
      <c r="I3" s="3"/>
      <c r="J3" s="3"/>
      <c r="K3" s="3"/>
      <c r="L3" s="3"/>
      <c r="M3" s="3"/>
      <c r="N3" s="3"/>
      <c r="O3" s="3"/>
      <c r="P3" s="3"/>
    </row>
    <row r="4" spans="2:16" x14ac:dyDescent="0.25">
      <c r="B4" s="3"/>
      <c r="C4" s="3"/>
      <c r="D4" s="3"/>
      <c r="E4" s="3"/>
      <c r="F4" s="3"/>
      <c r="G4" s="3"/>
      <c r="H4" s="3"/>
      <c r="I4" s="3"/>
      <c r="J4" s="3"/>
      <c r="K4" s="3"/>
      <c r="L4" s="3"/>
      <c r="M4" s="3"/>
      <c r="N4" s="3"/>
      <c r="O4" s="3"/>
      <c r="P4" s="3"/>
    </row>
    <row r="5" spans="2:16" x14ac:dyDescent="0.25">
      <c r="B5" s="3"/>
      <c r="C5" s="3"/>
      <c r="D5" s="3"/>
      <c r="E5" s="3"/>
      <c r="F5" s="3"/>
      <c r="G5" s="3"/>
      <c r="H5" s="3"/>
      <c r="I5" s="3"/>
      <c r="J5" s="3"/>
      <c r="K5" s="3"/>
      <c r="L5" s="3"/>
      <c r="M5" s="3"/>
      <c r="N5" s="3"/>
      <c r="O5" s="3"/>
      <c r="P5" s="3"/>
    </row>
    <row r="6" spans="2:16" x14ac:dyDescent="0.25">
      <c r="B6" s="3"/>
      <c r="C6" s="3"/>
      <c r="D6" s="3"/>
      <c r="E6" s="3"/>
      <c r="F6" s="3"/>
      <c r="G6" s="3"/>
      <c r="H6" s="3"/>
      <c r="I6" s="3"/>
      <c r="J6" s="3"/>
      <c r="K6" s="3"/>
      <c r="L6" s="3"/>
      <c r="M6" s="3"/>
      <c r="N6" s="3"/>
      <c r="O6" s="3"/>
      <c r="P6" s="3"/>
    </row>
    <row r="7" spans="2:16" x14ac:dyDescent="0.25">
      <c r="B7" s="3"/>
      <c r="C7" s="3"/>
      <c r="D7" s="3"/>
      <c r="E7" s="3"/>
      <c r="F7" s="3"/>
      <c r="G7" s="3"/>
      <c r="H7" s="3"/>
      <c r="I7" s="3"/>
      <c r="J7" s="3"/>
      <c r="K7" s="3"/>
      <c r="L7" s="3"/>
      <c r="M7" s="3"/>
      <c r="N7" s="3"/>
      <c r="O7" s="3"/>
      <c r="P7" s="3"/>
    </row>
    <row r="8" spans="2:16" x14ac:dyDescent="0.25">
      <c r="B8" s="3"/>
      <c r="C8" s="3"/>
      <c r="D8" s="3"/>
      <c r="E8" s="3"/>
      <c r="F8" s="3"/>
      <c r="G8" s="3"/>
      <c r="H8" s="3"/>
      <c r="I8" s="3"/>
      <c r="J8" s="3"/>
      <c r="K8" s="3"/>
      <c r="L8" s="3"/>
      <c r="M8" s="3"/>
      <c r="N8" s="3"/>
      <c r="O8" s="3"/>
      <c r="P8" s="3"/>
    </row>
    <row r="9" spans="2:16" x14ac:dyDescent="0.25">
      <c r="B9" s="3"/>
      <c r="C9" s="3"/>
      <c r="D9" s="3"/>
      <c r="E9" s="3"/>
      <c r="F9" s="3"/>
      <c r="G9" s="3"/>
      <c r="H9" s="3"/>
      <c r="I9" s="3"/>
      <c r="J9" s="3"/>
      <c r="K9" s="3"/>
      <c r="L9" s="3"/>
      <c r="M9" s="3"/>
      <c r="N9" s="3"/>
      <c r="O9" s="3"/>
      <c r="P9" s="3"/>
    </row>
    <row r="10" spans="2:16" x14ac:dyDescent="0.25">
      <c r="B10" s="3"/>
      <c r="C10" s="3"/>
      <c r="D10" s="3"/>
      <c r="E10" s="3"/>
      <c r="F10" s="3"/>
      <c r="G10" s="3"/>
      <c r="H10" s="3"/>
      <c r="I10" s="3"/>
      <c r="J10" s="3"/>
      <c r="K10" s="3"/>
      <c r="L10" s="3"/>
      <c r="M10" s="3"/>
      <c r="N10" s="3"/>
      <c r="O10" s="3"/>
      <c r="P10" s="3"/>
    </row>
    <row r="11" spans="2:16" x14ac:dyDescent="0.25">
      <c r="B11" s="3"/>
      <c r="C11" s="3"/>
      <c r="D11" s="3"/>
      <c r="E11" s="3"/>
      <c r="F11" s="3"/>
      <c r="G11" s="3"/>
      <c r="H11" s="3"/>
      <c r="I11" s="3"/>
      <c r="J11" s="3"/>
      <c r="K11" s="3"/>
      <c r="L11" s="3"/>
      <c r="M11" s="3"/>
      <c r="N11" s="3"/>
      <c r="O11" s="3"/>
      <c r="P11" s="3"/>
    </row>
    <row r="12" spans="2:16" x14ac:dyDescent="0.25">
      <c r="B12" s="3"/>
      <c r="C12" s="3"/>
      <c r="D12" s="3"/>
      <c r="E12" s="3"/>
      <c r="F12" s="3"/>
      <c r="G12" s="3"/>
      <c r="H12" s="3"/>
      <c r="I12" s="3"/>
      <c r="J12" s="3"/>
      <c r="K12" s="3"/>
      <c r="L12" s="3"/>
      <c r="M12" s="3"/>
      <c r="N12" s="3"/>
      <c r="O12" s="3"/>
      <c r="P12" s="3"/>
    </row>
    <row r="13" spans="2:16" x14ac:dyDescent="0.25">
      <c r="B13" s="3"/>
      <c r="C13" s="3"/>
      <c r="D13" s="3"/>
      <c r="E13" s="3"/>
      <c r="F13" s="3"/>
      <c r="G13" s="3"/>
      <c r="H13" s="3"/>
      <c r="I13" s="3"/>
      <c r="J13" s="3"/>
      <c r="K13" s="3"/>
      <c r="L13" s="3"/>
      <c r="M13" s="3"/>
      <c r="N13" s="3"/>
      <c r="O13" s="3"/>
      <c r="P13" s="3"/>
    </row>
    <row r="14" spans="2:16" x14ac:dyDescent="0.25">
      <c r="B14" s="3"/>
      <c r="C14" s="3"/>
      <c r="D14" s="3"/>
      <c r="E14" s="3"/>
      <c r="F14" s="3"/>
      <c r="G14" s="3"/>
      <c r="H14" s="3"/>
      <c r="I14" s="3"/>
      <c r="J14" s="3"/>
      <c r="K14" s="3"/>
      <c r="L14" s="3"/>
      <c r="M14" s="3"/>
      <c r="N14" s="3"/>
      <c r="O14" s="3"/>
      <c r="P14" s="3"/>
    </row>
    <row r="15" spans="2:16" x14ac:dyDescent="0.25">
      <c r="B15" s="3"/>
      <c r="C15" s="3"/>
      <c r="D15" s="3"/>
      <c r="E15" s="3"/>
      <c r="F15" s="3"/>
      <c r="G15" s="3"/>
      <c r="H15" s="3"/>
      <c r="I15" s="3"/>
      <c r="J15" s="3"/>
      <c r="K15" s="3"/>
      <c r="L15" s="3"/>
      <c r="M15" s="3"/>
      <c r="N15" s="3"/>
      <c r="O15" s="3"/>
      <c r="P15" s="3"/>
    </row>
    <row r="16" spans="2:16" x14ac:dyDescent="0.25">
      <c r="B16" s="3"/>
      <c r="C16" s="3"/>
      <c r="D16" s="3"/>
      <c r="E16" s="3"/>
      <c r="F16" s="3"/>
      <c r="G16" s="3"/>
      <c r="H16" s="3"/>
      <c r="I16" s="3"/>
      <c r="J16" s="3"/>
      <c r="K16" s="3"/>
      <c r="L16" s="3"/>
      <c r="M16" s="3"/>
      <c r="N16" s="3"/>
      <c r="O16" s="3"/>
      <c r="P16" s="3"/>
    </row>
    <row r="17" spans="2:16" x14ac:dyDescent="0.25">
      <c r="B17" s="3"/>
      <c r="C17" s="3"/>
      <c r="D17" s="3"/>
      <c r="E17" s="3"/>
      <c r="F17" s="3"/>
      <c r="G17" s="3"/>
      <c r="H17" s="3"/>
      <c r="I17" s="3"/>
      <c r="J17" s="3"/>
      <c r="K17" s="3"/>
      <c r="L17" s="3"/>
      <c r="M17" s="3"/>
      <c r="N17" s="3"/>
      <c r="O17" s="3"/>
      <c r="P17" s="3"/>
    </row>
    <row r="18" spans="2:16" x14ac:dyDescent="0.25">
      <c r="B18" s="3"/>
      <c r="C18" s="3"/>
      <c r="D18" s="3"/>
      <c r="E18" s="3"/>
      <c r="F18" s="3"/>
      <c r="G18" s="3"/>
      <c r="H18" s="3"/>
      <c r="I18" s="3"/>
      <c r="J18" s="3"/>
      <c r="K18" s="3"/>
      <c r="L18" s="3"/>
      <c r="M18" s="3"/>
      <c r="N18" s="3"/>
      <c r="O18" s="3"/>
      <c r="P18" s="3"/>
    </row>
    <row r="19" spans="2:16" x14ac:dyDescent="0.25">
      <c r="B19" s="3"/>
      <c r="C19" s="3"/>
      <c r="D19" s="3"/>
      <c r="E19" s="3"/>
      <c r="F19" s="3"/>
      <c r="G19" s="3"/>
      <c r="H19" s="3"/>
      <c r="I19" s="3"/>
      <c r="J19" s="3"/>
      <c r="K19" s="3"/>
      <c r="L19" s="3"/>
      <c r="M19" s="3"/>
      <c r="N19" s="3"/>
      <c r="O19" s="3"/>
      <c r="P19" s="3"/>
    </row>
    <row r="20" spans="2:16" x14ac:dyDescent="0.25">
      <c r="B20" s="3"/>
      <c r="C20" s="3"/>
      <c r="D20" s="3"/>
      <c r="E20" s="3"/>
      <c r="F20" s="3"/>
      <c r="G20" s="3"/>
      <c r="H20" s="3"/>
      <c r="I20" s="3"/>
      <c r="J20" s="3"/>
      <c r="K20" s="3"/>
      <c r="L20" s="3"/>
      <c r="M20" s="3"/>
      <c r="N20" s="3"/>
      <c r="O20" s="3"/>
      <c r="P20" s="3"/>
    </row>
    <row r="21" spans="2:16" x14ac:dyDescent="0.25">
      <c r="B21" s="3"/>
      <c r="C21" s="3"/>
      <c r="D21" s="3"/>
      <c r="E21" s="3"/>
      <c r="F21" s="3"/>
      <c r="G21" s="3"/>
      <c r="H21" s="3"/>
      <c r="I21" s="3"/>
      <c r="J21" s="3"/>
      <c r="K21" s="3"/>
      <c r="L21" s="3"/>
      <c r="M21" s="3"/>
      <c r="N21" s="3"/>
      <c r="O21" s="3"/>
      <c r="P21" s="3"/>
    </row>
    <row r="22" spans="2:16" x14ac:dyDescent="0.25">
      <c r="B22" s="3"/>
      <c r="C22" s="3"/>
      <c r="D22" s="3"/>
      <c r="E22" s="3"/>
      <c r="F22" s="3"/>
      <c r="G22" s="3"/>
      <c r="H22" s="3"/>
      <c r="I22" s="3"/>
      <c r="J22" s="3"/>
      <c r="K22" s="3"/>
      <c r="L22" s="3"/>
      <c r="M22" s="3"/>
      <c r="N22" s="3"/>
      <c r="O22" s="3"/>
      <c r="P22" s="3"/>
    </row>
    <row r="23" spans="2:16" x14ac:dyDescent="0.25">
      <c r="B23" s="3"/>
      <c r="C23" s="3"/>
      <c r="D23" s="3"/>
      <c r="E23" s="3"/>
      <c r="F23" s="3"/>
      <c r="G23" s="3"/>
      <c r="H23" s="3"/>
      <c r="I23" s="3"/>
      <c r="J23" s="3"/>
      <c r="K23" s="3"/>
      <c r="L23" s="3"/>
      <c r="M23" s="3"/>
      <c r="N23" s="3"/>
      <c r="O23" s="3"/>
      <c r="P23" s="3"/>
    </row>
    <row r="24" spans="2:16" x14ac:dyDescent="0.25">
      <c r="B24" s="3"/>
      <c r="C24" s="3"/>
      <c r="D24" s="3"/>
      <c r="E24" s="3"/>
      <c r="F24" s="3"/>
      <c r="G24" s="3"/>
      <c r="H24" s="3"/>
      <c r="I24" s="3"/>
      <c r="J24" s="3"/>
      <c r="K24" s="3"/>
      <c r="L24" s="3"/>
      <c r="M24" s="3"/>
      <c r="N24" s="3"/>
      <c r="O24" s="3"/>
      <c r="P24" s="3"/>
    </row>
    <row r="25" spans="2:16" x14ac:dyDescent="0.25">
      <c r="B25" s="3"/>
      <c r="C25" s="3"/>
      <c r="D25" s="3"/>
      <c r="E25" s="3"/>
      <c r="F25" s="3"/>
      <c r="G25" s="3"/>
      <c r="H25" s="3"/>
      <c r="I25" s="3"/>
      <c r="J25" s="3"/>
      <c r="K25" s="3"/>
      <c r="L25" s="3"/>
      <c r="M25" s="3"/>
      <c r="N25" s="3"/>
      <c r="O25" s="3"/>
      <c r="P25" s="3"/>
    </row>
    <row r="26" spans="2:16" x14ac:dyDescent="0.25">
      <c r="B26" s="3"/>
      <c r="C26" s="3"/>
      <c r="D26" s="3"/>
      <c r="E26" s="3"/>
      <c r="F26" s="3"/>
      <c r="G26" s="3"/>
      <c r="H26" s="3"/>
      <c r="I26" s="3"/>
      <c r="J26" s="3"/>
      <c r="K26" s="3"/>
      <c r="L26" s="3"/>
      <c r="M26" s="3"/>
      <c r="N26" s="3"/>
      <c r="O26" s="3"/>
      <c r="P26" s="3"/>
    </row>
    <row r="27" spans="2:16" x14ac:dyDescent="0.25">
      <c r="B27" s="3"/>
      <c r="C27" s="3"/>
      <c r="D27" s="3"/>
      <c r="E27" s="3"/>
      <c r="F27" s="3"/>
      <c r="G27" s="3"/>
      <c r="H27" s="3"/>
      <c r="I27" s="3"/>
      <c r="J27" s="3"/>
      <c r="K27" s="3"/>
      <c r="L27" s="3"/>
      <c r="M27" s="3"/>
      <c r="N27" s="3"/>
      <c r="O27" s="3"/>
      <c r="P27" s="3"/>
    </row>
    <row r="28" spans="2:16" x14ac:dyDescent="0.25">
      <c r="B28" s="3"/>
      <c r="C28" s="3"/>
      <c r="D28" s="3"/>
      <c r="E28" s="3"/>
      <c r="F28" s="3"/>
      <c r="G28" s="3"/>
      <c r="H28" s="3"/>
      <c r="I28" s="3"/>
      <c r="J28" s="3"/>
      <c r="K28" s="3"/>
      <c r="L28" s="3"/>
      <c r="M28" s="3"/>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9"/>
      <c r="K31" s="56" t="s">
        <v>97</v>
      </c>
      <c r="L31" s="56"/>
      <c r="M31" s="56" t="s">
        <v>98</v>
      </c>
      <c r="N31" s="56"/>
      <c r="O31" s="56" t="s">
        <v>99</v>
      </c>
      <c r="P31" s="56"/>
    </row>
    <row r="32" spans="2:16" ht="27" customHeight="1" x14ac:dyDescent="0.25">
      <c r="B32" s="3"/>
      <c r="C32" s="3"/>
      <c r="D32" s="3"/>
      <c r="E32" s="3"/>
      <c r="F32" s="3"/>
      <c r="G32" s="3"/>
      <c r="H32" s="3"/>
      <c r="I32" s="3"/>
      <c r="J32" s="48" t="s">
        <v>101</v>
      </c>
      <c r="K32" s="57">
        <f ca="1">'Chair tables'!I8</f>
        <v>18621</v>
      </c>
      <c r="L32" s="57"/>
      <c r="M32" s="58">
        <f>'Chair tables'!AA6</f>
        <v>2</v>
      </c>
      <c r="N32" s="59"/>
      <c r="O32" s="57">
        <f>'Chair tables'!AG6</f>
        <v>97.358333333333334</v>
      </c>
      <c r="P32" s="57"/>
    </row>
    <row r="33" spans="2:16" ht="27" customHeight="1" x14ac:dyDescent="0.25">
      <c r="B33" s="3"/>
      <c r="C33" s="3"/>
      <c r="D33" s="3"/>
      <c r="E33" s="3"/>
      <c r="F33" s="3"/>
      <c r="G33" s="3"/>
      <c r="H33" s="3"/>
      <c r="I33" s="3"/>
      <c r="J33" s="49" t="s">
        <v>102</v>
      </c>
      <c r="K33" s="55">
        <f>'Chair tables'!I9</f>
        <v>62700</v>
      </c>
      <c r="L33" s="55"/>
      <c r="M33" s="60">
        <f>'Chair tables'!AA7</f>
        <v>20</v>
      </c>
      <c r="N33" s="61"/>
      <c r="O33" s="55">
        <f>'Chair tables'!AG7</f>
        <v>1180.5555555555557</v>
      </c>
      <c r="P33" s="55"/>
    </row>
    <row r="34" spans="2:16" ht="27" customHeight="1" x14ac:dyDescent="0.25">
      <c r="B34" s="3"/>
      <c r="C34" s="3"/>
      <c r="D34" s="3"/>
      <c r="E34" s="3"/>
      <c r="F34" s="3"/>
      <c r="G34" s="3"/>
      <c r="H34" s="3"/>
      <c r="I34" s="3"/>
      <c r="J34" s="48" t="s">
        <v>103</v>
      </c>
      <c r="K34" s="57">
        <f>'Chair tables'!I10</f>
        <v>40494.1875</v>
      </c>
      <c r="L34" s="57"/>
      <c r="M34" s="58">
        <f>'Chair tables'!AA8</f>
        <v>10.53960396039604</v>
      </c>
      <c r="N34" s="59"/>
      <c r="O34" s="57">
        <f>'Chair tables'!AG8</f>
        <v>382.47483917786792</v>
      </c>
      <c r="P34" s="57"/>
    </row>
    <row r="35" spans="2:16" ht="27" customHeight="1" x14ac:dyDescent="0.25">
      <c r="B35" s="3"/>
      <c r="C35" s="3"/>
      <c r="D35" s="3"/>
      <c r="E35" s="3"/>
      <c r="F35" s="3"/>
      <c r="G35" s="3"/>
      <c r="H35" s="3"/>
      <c r="I35" s="3"/>
      <c r="J35" s="49" t="s">
        <v>104</v>
      </c>
      <c r="K35" s="55">
        <f>'Chair tables'!I11</f>
        <v>42043</v>
      </c>
      <c r="L35" s="55"/>
      <c r="M35" s="60">
        <f>'Chair tables'!AA9</f>
        <v>12</v>
      </c>
      <c r="N35" s="61"/>
      <c r="O35" s="55">
        <f>'Chair tables'!AG9</f>
        <v>312.5</v>
      </c>
      <c r="P35" s="55"/>
    </row>
    <row r="36" spans="2:16" x14ac:dyDescent="0.25">
      <c r="B36" s="3"/>
      <c r="C36" s="3"/>
      <c r="D36" s="3"/>
      <c r="E36" s="3"/>
      <c r="F36" s="3"/>
      <c r="G36" s="3"/>
      <c r="H36" s="3"/>
      <c r="I36" s="3"/>
      <c r="J36" s="3"/>
      <c r="K36" s="3"/>
      <c r="L36" s="3"/>
      <c r="M36" s="3"/>
      <c r="N36" s="3"/>
      <c r="O36" s="3"/>
      <c r="P36" s="3"/>
    </row>
  </sheetData>
  <mergeCells count="16">
    <mergeCell ref="B1:P1"/>
    <mergeCell ref="K35:L35"/>
    <mergeCell ref="O31:P31"/>
    <mergeCell ref="O32:P32"/>
    <mergeCell ref="O33:P33"/>
    <mergeCell ref="O34:P34"/>
    <mergeCell ref="O35:P35"/>
    <mergeCell ref="M32:N32"/>
    <mergeCell ref="M33:N33"/>
    <mergeCell ref="M34:N34"/>
    <mergeCell ref="M35:N35"/>
    <mergeCell ref="K32:L32"/>
    <mergeCell ref="K31:L31"/>
    <mergeCell ref="M31:N31"/>
    <mergeCell ref="K33:L33"/>
    <mergeCell ref="K34:L34"/>
  </mergeCells>
  <pageMargins left="0.23622047244094488" right="0.23622047244094488" top="0.23622047244094488" bottom="0.23622047244094488" header="0.31496062992125984" footer="0.31496062992125984"/>
  <pageSetup paperSize="9"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showGridLines="0" workbookViewId="0">
      <selection activeCell="V35" sqref="V35"/>
    </sheetView>
  </sheetViews>
  <sheetFormatPr defaultRowHeight="15" x14ac:dyDescent="0.25"/>
  <cols>
    <col min="1" max="1" width="3.28515625" style="2" customWidth="1"/>
    <col min="2" max="16384" width="9.140625" style="2"/>
  </cols>
  <sheetData>
    <row r="2" spans="2:16" x14ac:dyDescent="0.25">
      <c r="B2" s="3"/>
      <c r="C2" s="3"/>
      <c r="D2" s="3"/>
      <c r="E2" s="3"/>
      <c r="F2" s="3"/>
      <c r="G2" s="3"/>
      <c r="H2" s="3"/>
      <c r="I2" s="3"/>
      <c r="J2" s="3"/>
      <c r="K2" s="3"/>
      <c r="L2" s="3"/>
      <c r="M2" s="3"/>
      <c r="N2" s="3"/>
      <c r="O2" s="3"/>
      <c r="P2" s="3"/>
    </row>
    <row r="3" spans="2:16" x14ac:dyDescent="0.25">
      <c r="B3" s="3"/>
      <c r="C3" s="3"/>
      <c r="D3" s="3"/>
      <c r="E3" s="3"/>
      <c r="F3" s="3"/>
      <c r="G3" s="3"/>
      <c r="H3" s="3"/>
      <c r="I3" s="3"/>
      <c r="J3" s="3"/>
      <c r="K3" s="3"/>
      <c r="L3" s="3"/>
      <c r="M3" s="3"/>
      <c r="N3" s="3"/>
      <c r="O3" s="3"/>
      <c r="P3" s="3"/>
    </row>
    <row r="4" spans="2:16" x14ac:dyDescent="0.25">
      <c r="B4" s="3"/>
      <c r="C4" s="3"/>
      <c r="D4" s="3"/>
      <c r="E4" s="3"/>
      <c r="F4" s="3"/>
      <c r="G4" s="3"/>
      <c r="H4" s="3"/>
      <c r="I4" s="3"/>
      <c r="J4" s="3"/>
      <c r="K4" s="3"/>
      <c r="L4" s="3"/>
      <c r="M4" s="3"/>
      <c r="N4" s="3"/>
      <c r="O4" s="3"/>
      <c r="P4" s="3"/>
    </row>
    <row r="5" spans="2:16" x14ac:dyDescent="0.25">
      <c r="B5" s="3"/>
      <c r="C5" s="3"/>
      <c r="D5" s="3"/>
      <c r="E5" s="3"/>
      <c r="F5" s="3"/>
      <c r="G5" s="3"/>
      <c r="H5" s="3"/>
      <c r="I5" s="3"/>
      <c r="J5" s="3"/>
      <c r="K5" s="3"/>
      <c r="L5" s="3"/>
      <c r="M5" s="3"/>
      <c r="N5" s="3"/>
      <c r="O5" s="3"/>
      <c r="P5" s="3"/>
    </row>
    <row r="6" spans="2:16" x14ac:dyDescent="0.25">
      <c r="B6" s="3"/>
      <c r="C6" s="3"/>
      <c r="D6" s="3"/>
      <c r="E6" s="3"/>
      <c r="F6" s="3"/>
      <c r="G6" s="3"/>
      <c r="H6" s="3"/>
      <c r="I6" s="3"/>
      <c r="J6" s="3"/>
      <c r="K6" s="3"/>
      <c r="L6" s="3"/>
      <c r="M6" s="3"/>
      <c r="N6" s="3"/>
      <c r="O6" s="3"/>
      <c r="P6" s="3"/>
    </row>
    <row r="7" spans="2:16" x14ac:dyDescent="0.25">
      <c r="B7" s="3"/>
      <c r="C7" s="3"/>
      <c r="D7" s="3"/>
      <c r="E7" s="3"/>
      <c r="F7" s="3"/>
      <c r="G7" s="3"/>
      <c r="H7" s="3"/>
      <c r="I7" s="3"/>
      <c r="J7" s="3"/>
      <c r="K7" s="3"/>
      <c r="L7" s="3"/>
      <c r="M7" s="3"/>
      <c r="N7" s="3"/>
      <c r="O7" s="3"/>
      <c r="P7" s="3"/>
    </row>
    <row r="8" spans="2:16" x14ac:dyDescent="0.25">
      <c r="B8" s="3"/>
      <c r="C8" s="3"/>
      <c r="D8" s="3"/>
      <c r="E8" s="3"/>
      <c r="F8" s="3"/>
      <c r="G8" s="3"/>
      <c r="H8" s="3"/>
      <c r="I8" s="3"/>
      <c r="J8" s="3"/>
      <c r="K8" s="3"/>
      <c r="L8" s="3"/>
      <c r="M8" s="3"/>
      <c r="N8" s="3"/>
      <c r="O8" s="3"/>
      <c r="P8" s="3"/>
    </row>
    <row r="9" spans="2:16" x14ac:dyDescent="0.25">
      <c r="B9" s="3"/>
      <c r="C9" s="3"/>
      <c r="D9" s="3"/>
      <c r="E9" s="3"/>
      <c r="F9" s="3"/>
      <c r="G9" s="3"/>
      <c r="H9" s="3"/>
      <c r="I9" s="3"/>
      <c r="J9" s="3"/>
      <c r="K9" s="3"/>
      <c r="L9" s="3"/>
      <c r="M9" s="3"/>
      <c r="N9" s="3"/>
      <c r="O9" s="3"/>
      <c r="P9" s="3"/>
    </row>
    <row r="10" spans="2:16" x14ac:dyDescent="0.25">
      <c r="B10" s="3"/>
      <c r="C10" s="3"/>
      <c r="D10" s="3"/>
      <c r="E10" s="3"/>
      <c r="F10" s="3"/>
      <c r="G10" s="3"/>
      <c r="H10" s="3"/>
      <c r="I10" s="3"/>
      <c r="J10" s="3"/>
      <c r="K10" s="3"/>
      <c r="L10" s="3"/>
      <c r="M10" s="3"/>
      <c r="N10" s="3"/>
      <c r="O10" s="3"/>
      <c r="P10" s="3"/>
    </row>
    <row r="11" spans="2:16" x14ac:dyDescent="0.25">
      <c r="B11" s="3"/>
      <c r="C11" s="3"/>
      <c r="D11" s="3"/>
      <c r="E11" s="3"/>
      <c r="F11" s="3"/>
      <c r="G11" s="3"/>
      <c r="H11" s="3"/>
      <c r="I11" s="3"/>
      <c r="J11" s="3"/>
      <c r="K11" s="3"/>
      <c r="L11" s="3"/>
      <c r="M11" s="3"/>
      <c r="N11" s="3"/>
      <c r="O11" s="3"/>
      <c r="P11" s="3"/>
    </row>
    <row r="12" spans="2:16" x14ac:dyDescent="0.25">
      <c r="B12" s="3"/>
      <c r="C12" s="3"/>
      <c r="D12" s="3"/>
      <c r="E12" s="3"/>
      <c r="F12" s="3"/>
      <c r="G12" s="3"/>
      <c r="H12" s="3"/>
      <c r="I12" s="3"/>
      <c r="J12" s="3"/>
      <c r="K12" s="3"/>
      <c r="L12" s="3"/>
      <c r="M12" s="3"/>
      <c r="N12" s="3"/>
      <c r="O12" s="3"/>
      <c r="P12" s="3"/>
    </row>
    <row r="13" spans="2:16" x14ac:dyDescent="0.25">
      <c r="B13" s="3"/>
      <c r="C13" s="3"/>
      <c r="D13" s="3"/>
      <c r="E13" s="3"/>
      <c r="F13" s="3"/>
      <c r="G13" s="3"/>
      <c r="H13" s="3"/>
      <c r="I13" s="3"/>
      <c r="J13" s="3"/>
      <c r="K13" s="3"/>
      <c r="L13" s="3"/>
      <c r="M13" s="3"/>
      <c r="N13" s="3"/>
      <c r="O13" s="3"/>
      <c r="P13" s="3"/>
    </row>
    <row r="14" spans="2:16" x14ac:dyDescent="0.25">
      <c r="B14" s="3"/>
      <c r="C14" s="3"/>
      <c r="D14" s="3"/>
      <c r="E14" s="3"/>
      <c r="F14" s="3"/>
      <c r="G14" s="3"/>
      <c r="H14" s="3"/>
      <c r="I14" s="3"/>
      <c r="J14" s="3"/>
      <c r="K14" s="3"/>
      <c r="L14" s="3"/>
      <c r="M14" s="3"/>
      <c r="N14" s="3"/>
      <c r="O14" s="3"/>
      <c r="P14" s="3"/>
    </row>
    <row r="15" spans="2:16" x14ac:dyDescent="0.25">
      <c r="B15" s="3"/>
      <c r="C15" s="3"/>
      <c r="D15" s="3"/>
      <c r="E15" s="3"/>
      <c r="F15" s="3"/>
      <c r="G15" s="3"/>
      <c r="H15" s="3"/>
      <c r="I15" s="3"/>
      <c r="J15" s="3"/>
      <c r="K15" s="3"/>
      <c r="L15" s="3"/>
      <c r="M15" s="3"/>
      <c r="N15" s="3"/>
      <c r="O15" s="3"/>
      <c r="P15" s="3"/>
    </row>
    <row r="16" spans="2:16" x14ac:dyDescent="0.25">
      <c r="B16" s="3"/>
      <c r="C16" s="3"/>
      <c r="D16" s="3"/>
      <c r="E16" s="3"/>
      <c r="F16" s="3"/>
      <c r="G16" s="3"/>
      <c r="H16" s="3"/>
      <c r="I16" s="3"/>
      <c r="J16" s="3"/>
      <c r="K16" s="3"/>
      <c r="L16" s="3"/>
      <c r="M16" s="3"/>
      <c r="N16" s="3"/>
      <c r="O16" s="3"/>
      <c r="P16" s="3"/>
    </row>
    <row r="17" spans="2:16" x14ac:dyDescent="0.25">
      <c r="B17" s="3"/>
      <c r="C17" s="3"/>
      <c r="D17" s="3"/>
      <c r="E17" s="3"/>
      <c r="F17" s="3"/>
      <c r="G17" s="3"/>
      <c r="H17" s="3"/>
      <c r="I17" s="3"/>
      <c r="J17" s="3"/>
      <c r="K17" s="3"/>
      <c r="L17" s="3"/>
      <c r="M17" s="3"/>
      <c r="N17" s="3"/>
      <c r="O17" s="3"/>
      <c r="P17" s="3"/>
    </row>
    <row r="18" spans="2:16" x14ac:dyDescent="0.25">
      <c r="B18" s="3"/>
      <c r="C18" s="3"/>
      <c r="D18" s="3"/>
      <c r="E18" s="3"/>
      <c r="F18" s="3"/>
      <c r="G18" s="3"/>
      <c r="H18" s="3"/>
      <c r="I18" s="3"/>
      <c r="J18" s="3"/>
      <c r="K18" s="3"/>
      <c r="L18" s="3"/>
      <c r="M18" s="3"/>
      <c r="N18" s="3"/>
      <c r="O18" s="3"/>
      <c r="P18" s="3"/>
    </row>
    <row r="19" spans="2:16" x14ac:dyDescent="0.25">
      <c r="B19" s="3"/>
      <c r="C19" s="3"/>
      <c r="D19" s="3"/>
      <c r="E19" s="3"/>
      <c r="F19" s="3"/>
      <c r="G19" s="3"/>
      <c r="H19" s="3"/>
      <c r="I19" s="3"/>
      <c r="J19" s="3"/>
      <c r="K19" s="3"/>
      <c r="L19" s="3"/>
      <c r="M19" s="3"/>
      <c r="N19" s="3"/>
      <c r="O19" s="3"/>
      <c r="P19" s="3"/>
    </row>
    <row r="20" spans="2:16" x14ac:dyDescent="0.25">
      <c r="B20" s="3"/>
      <c r="C20" s="3"/>
      <c r="D20" s="3"/>
      <c r="E20" s="3"/>
      <c r="F20" s="3"/>
      <c r="G20" s="3"/>
      <c r="H20" s="3"/>
      <c r="I20" s="3"/>
      <c r="J20" s="3"/>
      <c r="K20" s="3"/>
      <c r="L20" s="3"/>
      <c r="M20" s="3"/>
      <c r="N20" s="3"/>
      <c r="O20" s="3"/>
      <c r="P20" s="3"/>
    </row>
    <row r="21" spans="2:16" x14ac:dyDescent="0.25">
      <c r="B21" s="3"/>
      <c r="C21" s="3"/>
      <c r="D21" s="3"/>
      <c r="E21" s="3"/>
      <c r="F21" s="3"/>
      <c r="G21" s="3"/>
      <c r="H21" s="3"/>
      <c r="I21" s="3"/>
      <c r="J21" s="3"/>
      <c r="K21" s="3"/>
      <c r="L21" s="3"/>
      <c r="M21" s="3"/>
      <c r="N21" s="3"/>
      <c r="O21" s="3"/>
      <c r="P21" s="3"/>
    </row>
    <row r="22" spans="2:16" x14ac:dyDescent="0.25">
      <c r="B22" s="3"/>
      <c r="C22" s="3"/>
      <c r="D22" s="3"/>
      <c r="E22" s="3"/>
      <c r="F22" s="3"/>
      <c r="G22" s="3"/>
      <c r="H22" s="3"/>
      <c r="I22" s="3"/>
      <c r="J22" s="3"/>
      <c r="K22" s="3"/>
      <c r="L22" s="3"/>
      <c r="M22" s="3"/>
      <c r="N22" s="3"/>
      <c r="O22" s="3"/>
      <c r="P22" s="3"/>
    </row>
    <row r="23" spans="2:16" x14ac:dyDescent="0.25">
      <c r="B23" s="3"/>
      <c r="C23" s="3"/>
      <c r="D23" s="3"/>
      <c r="E23" s="3"/>
      <c r="F23" s="3"/>
      <c r="G23" s="3"/>
      <c r="H23" s="3"/>
      <c r="I23" s="3"/>
      <c r="J23" s="3"/>
      <c r="K23" s="3"/>
      <c r="L23" s="3"/>
      <c r="M23" s="3"/>
      <c r="N23" s="3"/>
      <c r="O23" s="3"/>
      <c r="P23" s="3"/>
    </row>
    <row r="24" spans="2:16" x14ac:dyDescent="0.25">
      <c r="B24" s="3"/>
      <c r="C24" s="3"/>
      <c r="D24" s="3"/>
      <c r="E24" s="3"/>
      <c r="F24" s="3"/>
      <c r="G24" s="3"/>
      <c r="H24" s="3"/>
      <c r="I24" s="3"/>
      <c r="J24" s="3"/>
      <c r="K24" s="3"/>
      <c r="L24" s="3"/>
      <c r="M24" s="3"/>
      <c r="N24" s="3"/>
      <c r="O24" s="3"/>
      <c r="P24" s="3"/>
    </row>
    <row r="25" spans="2:16" x14ac:dyDescent="0.25">
      <c r="B25" s="3"/>
      <c r="C25" s="3"/>
      <c r="D25" s="3"/>
      <c r="E25" s="3"/>
      <c r="F25" s="3"/>
      <c r="G25" s="3"/>
      <c r="H25" s="3"/>
      <c r="I25" s="3"/>
      <c r="J25" s="3"/>
      <c r="K25" s="3"/>
      <c r="L25" s="3"/>
      <c r="M25" s="3"/>
      <c r="N25" s="3"/>
      <c r="O25" s="3"/>
      <c r="P25" s="3"/>
    </row>
    <row r="26" spans="2:16" x14ac:dyDescent="0.25">
      <c r="B26" s="3"/>
      <c r="C26" s="3"/>
      <c r="D26" s="3"/>
      <c r="E26" s="3"/>
      <c r="F26" s="3"/>
      <c r="G26" s="3"/>
      <c r="H26" s="3"/>
      <c r="I26" s="3"/>
      <c r="J26" s="3"/>
      <c r="K26" s="3"/>
      <c r="L26" s="3"/>
      <c r="M26" s="3"/>
      <c r="N26" s="3"/>
      <c r="O26" s="3"/>
      <c r="P26" s="3"/>
    </row>
    <row r="27" spans="2:16" x14ac:dyDescent="0.25">
      <c r="B27" s="3"/>
      <c r="C27" s="3"/>
      <c r="D27" s="3"/>
      <c r="E27" s="3"/>
      <c r="F27" s="3"/>
      <c r="G27" s="3"/>
      <c r="H27" s="3"/>
      <c r="I27" s="3"/>
      <c r="J27" s="3"/>
      <c r="K27" s="3"/>
      <c r="L27" s="3"/>
      <c r="M27" s="3"/>
      <c r="N27" s="3"/>
      <c r="O27" s="3"/>
      <c r="P27" s="3"/>
    </row>
    <row r="28" spans="2:16" x14ac:dyDescent="0.25">
      <c r="B28" s="3"/>
      <c r="C28" s="3"/>
      <c r="D28" s="3"/>
      <c r="E28" s="3"/>
      <c r="F28" s="3"/>
      <c r="G28" s="3"/>
      <c r="H28" s="3"/>
      <c r="I28" s="3"/>
      <c r="J28" s="3"/>
      <c r="K28" s="3"/>
      <c r="L28" s="3"/>
      <c r="M28" s="3"/>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sheetData>
  <pageMargins left="0.23622047244094488" right="0.23622047244094488" top="0.23622047244094488" bottom="0.23622047244094488" header="0.31496062992125984" footer="0.31496062992125984"/>
  <pageSetup paperSize="9" orientation="landscape"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workbookViewId="0">
      <pane xSplit="1" ySplit="1" topLeftCell="B2" activePane="bottomRight" state="frozen"/>
      <selection pane="topRight" activeCell="B1" sqref="B1"/>
      <selection pane="bottomLeft" activeCell="A2" sqref="A2"/>
      <selection pane="bottomRight" activeCell="F108" sqref="F108"/>
    </sheetView>
  </sheetViews>
  <sheetFormatPr defaultRowHeight="15" x14ac:dyDescent="0.25"/>
  <cols>
    <col min="1" max="1" width="81" bestFit="1" customWidth="1"/>
    <col min="2" max="2" width="13.140625" customWidth="1"/>
    <col min="3" max="3" width="16" bestFit="1" customWidth="1"/>
    <col min="4" max="4" width="20.85546875" bestFit="1" customWidth="1"/>
    <col min="5" max="5" width="16" customWidth="1"/>
    <col min="6" max="6" width="15.140625" style="3" bestFit="1" customWidth="1"/>
    <col min="7" max="8" width="15.28515625" style="23" customWidth="1"/>
    <col min="9" max="9" width="16.42578125" style="23" customWidth="1"/>
    <col min="10" max="10" width="24.140625" style="24" customWidth="1"/>
    <col min="11" max="11" width="11.42578125" style="1" customWidth="1"/>
    <col min="12" max="12" width="9.140625" style="1"/>
    <col min="13" max="13" width="11.42578125" style="1" customWidth="1"/>
    <col min="14" max="14" width="15.5703125" style="1" customWidth="1"/>
    <col min="15" max="15" width="9.140625" style="7"/>
    <col min="17" max="17" width="9.140625" style="7"/>
    <col min="18" max="18" width="18.28515625" style="23" customWidth="1"/>
    <col min="19" max="19" width="14.85546875" style="17" customWidth="1"/>
    <col min="20" max="20" width="15.140625" style="17" customWidth="1"/>
    <col min="21" max="21" width="13.28515625" style="5" customWidth="1"/>
    <col min="22" max="22" width="11.7109375" style="8" customWidth="1"/>
    <col min="23" max="23" width="9.140625" style="8"/>
    <col min="24" max="24" width="9.140625" style="17"/>
    <col min="25" max="25" width="9.140625" style="7"/>
    <col min="26" max="26" width="12.140625" style="7" customWidth="1"/>
    <col min="27" max="27" width="11.5703125" style="7" customWidth="1"/>
    <col min="28" max="28" width="11.42578125" style="7" customWidth="1"/>
    <col min="29" max="31" width="9.140625" style="7"/>
    <col min="32" max="32" width="14" style="3" customWidth="1"/>
    <col min="33" max="33" width="13.28515625" style="3" customWidth="1"/>
    <col min="34" max="34" width="13.42578125" style="3" customWidth="1"/>
  </cols>
  <sheetData>
    <row r="1" spans="1:34" s="46" customFormat="1" ht="45" x14ac:dyDescent="0.25">
      <c r="A1" s="33" t="s">
        <v>69</v>
      </c>
      <c r="B1" s="34" t="s">
        <v>226</v>
      </c>
      <c r="C1" s="34" t="s">
        <v>90</v>
      </c>
      <c r="D1" s="34" t="s">
        <v>240</v>
      </c>
      <c r="E1" s="34" t="s">
        <v>256</v>
      </c>
      <c r="F1" s="35" t="s">
        <v>231</v>
      </c>
      <c r="G1" s="36" t="s">
        <v>68</v>
      </c>
      <c r="H1" s="36" t="s">
        <v>67</v>
      </c>
      <c r="I1" s="36" t="s">
        <v>72</v>
      </c>
      <c r="J1" s="37" t="s">
        <v>65</v>
      </c>
      <c r="K1" s="38" t="s">
        <v>71</v>
      </c>
      <c r="L1" s="39" t="s">
        <v>74</v>
      </c>
      <c r="M1" s="40" t="s">
        <v>75</v>
      </c>
      <c r="N1" s="39" t="s">
        <v>50</v>
      </c>
      <c r="O1" s="42" t="s">
        <v>51</v>
      </c>
      <c r="P1" s="43" t="s">
        <v>52</v>
      </c>
      <c r="Q1" s="39" t="s">
        <v>106</v>
      </c>
      <c r="R1" s="36" t="s">
        <v>54</v>
      </c>
      <c r="S1" s="44" t="s">
        <v>53</v>
      </c>
      <c r="T1" s="44" t="s">
        <v>73</v>
      </c>
      <c r="U1" s="41" t="s">
        <v>66</v>
      </c>
      <c r="V1" s="39" t="s">
        <v>70</v>
      </c>
      <c r="W1" s="39" t="s">
        <v>76</v>
      </c>
      <c r="X1" s="40" t="s">
        <v>77</v>
      </c>
      <c r="Y1" s="50" t="s">
        <v>55</v>
      </c>
      <c r="Z1" s="41" t="s">
        <v>56</v>
      </c>
      <c r="AA1" s="50" t="s">
        <v>57</v>
      </c>
      <c r="AB1" s="41" t="s">
        <v>58</v>
      </c>
      <c r="AC1" s="47" t="s">
        <v>59</v>
      </c>
      <c r="AD1" s="42" t="s">
        <v>60</v>
      </c>
      <c r="AE1" s="47" t="s">
        <v>61</v>
      </c>
      <c r="AF1" s="45" t="s">
        <v>62</v>
      </c>
      <c r="AG1" s="35" t="s">
        <v>63</v>
      </c>
      <c r="AH1" s="45" t="s">
        <v>64</v>
      </c>
    </row>
    <row r="2" spans="1:34" x14ac:dyDescent="0.25">
      <c r="A2" t="s">
        <v>120</v>
      </c>
      <c r="B2" s="22" t="s">
        <v>91</v>
      </c>
      <c r="C2" s="22" t="s">
        <v>227</v>
      </c>
      <c r="D2" s="22" t="s">
        <v>247</v>
      </c>
      <c r="E2" s="22" t="s">
        <v>257</v>
      </c>
      <c r="F2" s="3" t="s">
        <v>3</v>
      </c>
      <c r="G2" s="23">
        <v>42000</v>
      </c>
      <c r="I2" s="23">
        <f t="shared" ref="I2:I39" si="0">SUM(G2:H2)</f>
        <v>42000</v>
      </c>
      <c r="J2" s="24">
        <v>10</v>
      </c>
      <c r="K2" s="14">
        <v>10</v>
      </c>
      <c r="L2" s="14">
        <f>K2*12</f>
        <v>120</v>
      </c>
      <c r="M2" s="29">
        <f>I2/L2</f>
        <v>350</v>
      </c>
      <c r="N2" s="14">
        <v>2011</v>
      </c>
      <c r="O2" s="7">
        <v>6</v>
      </c>
      <c r="P2">
        <v>0</v>
      </c>
      <c r="Q2" s="30">
        <f>P2/SUM(O2:P2)</f>
        <v>0</v>
      </c>
      <c r="R2" s="23">
        <v>13000</v>
      </c>
      <c r="T2" s="17">
        <f t="shared" ref="T2:T33" si="1">SUM(R2:S2)</f>
        <v>13000</v>
      </c>
      <c r="U2" s="5" t="s">
        <v>214</v>
      </c>
      <c r="V2" s="31">
        <v>4</v>
      </c>
      <c r="W2" s="14">
        <f>V2*12</f>
        <v>48</v>
      </c>
      <c r="X2" s="29">
        <f>T2/W2</f>
        <v>270.83333333333331</v>
      </c>
      <c r="Z2" s="7">
        <v>3</v>
      </c>
      <c r="AA2" s="7">
        <v>1</v>
      </c>
      <c r="AB2" s="7">
        <v>2</v>
      </c>
      <c r="AC2" s="7" t="s">
        <v>2</v>
      </c>
      <c r="AD2" s="7" t="s">
        <v>2</v>
      </c>
      <c r="AE2" s="7" t="s">
        <v>2</v>
      </c>
      <c r="AF2" s="3" t="s">
        <v>21</v>
      </c>
      <c r="AG2" s="3" t="s">
        <v>21</v>
      </c>
      <c r="AH2" s="3" t="s">
        <v>21</v>
      </c>
    </row>
    <row r="3" spans="1:34" x14ac:dyDescent="0.25">
      <c r="A3" t="s">
        <v>230</v>
      </c>
      <c r="B3" s="22" t="s">
        <v>91</v>
      </c>
      <c r="C3" s="22" t="s">
        <v>227</v>
      </c>
      <c r="D3" s="22" t="s">
        <v>242</v>
      </c>
      <c r="E3" s="22" t="s">
        <v>257</v>
      </c>
      <c r="F3" s="3" t="s">
        <v>3</v>
      </c>
      <c r="G3" s="23">
        <v>45000</v>
      </c>
      <c r="I3" s="23">
        <f t="shared" si="0"/>
        <v>45000</v>
      </c>
      <c r="J3" s="24">
        <v>10</v>
      </c>
      <c r="K3" s="14">
        <v>10</v>
      </c>
      <c r="L3" s="14">
        <f>K3*12</f>
        <v>120</v>
      </c>
      <c r="M3" s="29">
        <f>I3/L3</f>
        <v>375</v>
      </c>
      <c r="N3" s="14">
        <v>2009</v>
      </c>
      <c r="O3" s="7">
        <v>6</v>
      </c>
      <c r="Q3" s="30"/>
      <c r="R3" s="23">
        <v>12000</v>
      </c>
      <c r="S3" s="17">
        <v>0</v>
      </c>
      <c r="T3" s="17">
        <f t="shared" si="1"/>
        <v>12000</v>
      </c>
      <c r="U3" s="5" t="s">
        <v>216</v>
      </c>
      <c r="V3" s="31"/>
      <c r="W3" s="14"/>
      <c r="X3" s="29"/>
      <c r="Y3" s="7">
        <v>1</v>
      </c>
      <c r="Z3" s="7">
        <v>2</v>
      </c>
      <c r="AA3" s="7">
        <v>1</v>
      </c>
      <c r="AB3" s="7">
        <v>2</v>
      </c>
      <c r="AD3" s="7" t="s">
        <v>2</v>
      </c>
      <c r="AG3" s="3" t="s">
        <v>118</v>
      </c>
    </row>
    <row r="4" spans="1:34" x14ac:dyDescent="0.25">
      <c r="A4" t="s">
        <v>121</v>
      </c>
      <c r="B4" s="22" t="s">
        <v>91</v>
      </c>
      <c r="C4" s="22" t="s">
        <v>228</v>
      </c>
      <c r="D4" s="22" t="s">
        <v>242</v>
      </c>
      <c r="E4" s="22" t="s">
        <v>257</v>
      </c>
      <c r="F4" s="3" t="s">
        <v>3</v>
      </c>
      <c r="G4" s="23">
        <v>45300</v>
      </c>
      <c r="I4" s="23">
        <f t="shared" si="0"/>
        <v>45300</v>
      </c>
      <c r="J4" s="24" t="s">
        <v>194</v>
      </c>
      <c r="K4" s="14"/>
      <c r="L4" s="14"/>
      <c r="M4" s="29"/>
      <c r="N4" s="14">
        <v>2008</v>
      </c>
      <c r="O4" s="7">
        <v>6</v>
      </c>
      <c r="P4">
        <v>0</v>
      </c>
      <c r="Q4" s="30">
        <f>P4/SUM(O4:P4)</f>
        <v>0</v>
      </c>
      <c r="R4" s="23">
        <v>12800</v>
      </c>
      <c r="T4" s="17">
        <f t="shared" si="1"/>
        <v>12800</v>
      </c>
      <c r="U4" s="5" t="s">
        <v>194</v>
      </c>
      <c r="V4" s="31"/>
      <c r="W4" s="14"/>
      <c r="X4" s="29"/>
      <c r="Y4" s="7">
        <v>0</v>
      </c>
      <c r="Z4" s="7">
        <v>2</v>
      </c>
      <c r="AA4" s="7">
        <v>0</v>
      </c>
      <c r="AB4" s="7">
        <v>4</v>
      </c>
      <c r="AC4" s="7" t="s">
        <v>1</v>
      </c>
      <c r="AD4" s="7" t="s">
        <v>2</v>
      </c>
      <c r="AE4" s="7" t="s">
        <v>1</v>
      </c>
      <c r="AG4" s="3" t="s">
        <v>6</v>
      </c>
    </row>
    <row r="5" spans="1:34" x14ac:dyDescent="0.25">
      <c r="A5" t="s">
        <v>47</v>
      </c>
      <c r="B5" s="22" t="s">
        <v>91</v>
      </c>
      <c r="C5" s="22" t="s">
        <v>228</v>
      </c>
      <c r="D5" s="22" t="s">
        <v>246</v>
      </c>
      <c r="E5" s="22" t="s">
        <v>257</v>
      </c>
      <c r="F5" s="3" t="s">
        <v>3</v>
      </c>
      <c r="G5" s="23">
        <v>45000</v>
      </c>
      <c r="I5" s="23">
        <f t="shared" si="0"/>
        <v>45000</v>
      </c>
      <c r="J5" s="24">
        <v>12</v>
      </c>
      <c r="K5" s="14">
        <v>12</v>
      </c>
      <c r="L5" s="14">
        <f t="shared" ref="L5:L12" si="2">K5*12</f>
        <v>144</v>
      </c>
      <c r="M5" s="29">
        <f t="shared" ref="M5:M12" si="3">I5/L5</f>
        <v>312.5</v>
      </c>
      <c r="N5" s="14">
        <v>2009</v>
      </c>
      <c r="O5" s="7">
        <v>6</v>
      </c>
      <c r="P5">
        <v>0</v>
      </c>
      <c r="Q5" s="30">
        <f>P5/SUM(O5:P5)</f>
        <v>0</v>
      </c>
      <c r="R5" s="23">
        <v>11500</v>
      </c>
      <c r="T5" s="17">
        <f t="shared" si="1"/>
        <v>11500</v>
      </c>
      <c r="U5" s="5">
        <v>3</v>
      </c>
      <c r="V5" s="31">
        <v>3</v>
      </c>
      <c r="W5" s="14">
        <f t="shared" ref="W5:W12" si="4">V5*12</f>
        <v>36</v>
      </c>
      <c r="X5" s="29">
        <f t="shared" ref="X5:X12" si="5">T5/W5</f>
        <v>319.44444444444446</v>
      </c>
      <c r="Y5" s="7">
        <v>2</v>
      </c>
      <c r="Z5" s="7">
        <v>1</v>
      </c>
      <c r="AA5" s="7">
        <v>1</v>
      </c>
      <c r="AB5" s="7">
        <v>2</v>
      </c>
      <c r="AC5" s="7" t="s">
        <v>2</v>
      </c>
      <c r="AD5" s="7" t="s">
        <v>2</v>
      </c>
      <c r="AE5" s="7" t="s">
        <v>2</v>
      </c>
      <c r="AF5" s="3" t="s">
        <v>12</v>
      </c>
      <c r="AG5" s="3" t="s">
        <v>12</v>
      </c>
      <c r="AH5" s="3" t="s">
        <v>5</v>
      </c>
    </row>
    <row r="6" spans="1:34" x14ac:dyDescent="0.25">
      <c r="A6" t="s">
        <v>249</v>
      </c>
      <c r="B6" s="22" t="s">
        <v>91</v>
      </c>
      <c r="C6" s="22" t="s">
        <v>94</v>
      </c>
      <c r="D6" s="22" t="s">
        <v>245</v>
      </c>
      <c r="E6" s="22" t="s">
        <v>257</v>
      </c>
      <c r="F6" s="3" t="s">
        <v>3</v>
      </c>
      <c r="G6" s="23">
        <v>42500</v>
      </c>
      <c r="I6" s="23">
        <f t="shared" si="0"/>
        <v>42500</v>
      </c>
      <c r="J6" s="24">
        <v>3</v>
      </c>
      <c r="K6" s="14">
        <v>3</v>
      </c>
      <c r="L6" s="14">
        <f t="shared" si="2"/>
        <v>36</v>
      </c>
      <c r="M6" s="14">
        <f t="shared" si="3"/>
        <v>1180.5555555555557</v>
      </c>
      <c r="N6" s="14">
        <v>2014</v>
      </c>
      <c r="O6" s="7">
        <v>6</v>
      </c>
      <c r="P6" s="1">
        <v>0</v>
      </c>
      <c r="Q6" s="30">
        <f>P6/SUM(O6:P6)</f>
        <v>0</v>
      </c>
      <c r="R6" s="23">
        <v>17500</v>
      </c>
      <c r="T6" s="17">
        <f t="shared" si="1"/>
        <v>17500</v>
      </c>
      <c r="U6" s="5">
        <v>4</v>
      </c>
      <c r="V6" s="14">
        <v>4</v>
      </c>
      <c r="W6" s="14">
        <f t="shared" si="4"/>
        <v>48</v>
      </c>
      <c r="X6" s="29">
        <f t="shared" si="5"/>
        <v>364.58333333333331</v>
      </c>
      <c r="Y6" s="7">
        <v>0</v>
      </c>
      <c r="Z6" s="7">
        <v>5</v>
      </c>
      <c r="AA6" s="7">
        <v>1</v>
      </c>
      <c r="AC6" s="7" t="s">
        <v>2</v>
      </c>
      <c r="AD6" s="7" t="s">
        <v>2</v>
      </c>
      <c r="AE6" s="7" t="s">
        <v>1</v>
      </c>
      <c r="AF6" s="3" t="s">
        <v>12</v>
      </c>
      <c r="AG6" s="53" t="s">
        <v>6</v>
      </c>
      <c r="AH6" s="53" t="s">
        <v>4</v>
      </c>
    </row>
    <row r="7" spans="1:34" x14ac:dyDescent="0.25">
      <c r="A7" t="s">
        <v>34</v>
      </c>
      <c r="B7" s="22" t="s">
        <v>91</v>
      </c>
      <c r="C7" s="22" t="s">
        <v>227</v>
      </c>
      <c r="D7" s="22" t="s">
        <v>241</v>
      </c>
      <c r="E7" s="22" t="s">
        <v>257</v>
      </c>
      <c r="F7" s="3" t="s">
        <v>3</v>
      </c>
      <c r="G7" s="23">
        <v>50012</v>
      </c>
      <c r="I7" s="23">
        <f t="shared" si="0"/>
        <v>50012</v>
      </c>
      <c r="J7" s="24">
        <v>12</v>
      </c>
      <c r="K7" s="14">
        <v>12</v>
      </c>
      <c r="L7" s="14">
        <f t="shared" si="2"/>
        <v>144</v>
      </c>
      <c r="M7" s="29">
        <f t="shared" si="3"/>
        <v>347.30555555555554</v>
      </c>
      <c r="N7" s="14">
        <v>2012</v>
      </c>
      <c r="O7" s="7">
        <v>7</v>
      </c>
      <c r="Q7" s="30"/>
      <c r="R7" s="23">
        <v>13312</v>
      </c>
      <c r="T7" s="17">
        <f t="shared" si="1"/>
        <v>13312</v>
      </c>
      <c r="U7" s="5">
        <v>4</v>
      </c>
      <c r="V7" s="31">
        <v>4</v>
      </c>
      <c r="W7" s="14">
        <f t="shared" si="4"/>
        <v>48</v>
      </c>
      <c r="X7" s="29">
        <f t="shared" si="5"/>
        <v>277.33333333333331</v>
      </c>
      <c r="Z7" s="7">
        <v>3</v>
      </c>
      <c r="AA7" s="7">
        <v>3</v>
      </c>
      <c r="AB7" s="7">
        <v>1</v>
      </c>
      <c r="AC7" s="7" t="s">
        <v>2</v>
      </c>
      <c r="AD7" s="7" t="s">
        <v>2</v>
      </c>
      <c r="AE7" s="7" t="s">
        <v>1</v>
      </c>
      <c r="AF7" s="3" t="s">
        <v>6</v>
      </c>
      <c r="AG7" s="3" t="s">
        <v>21</v>
      </c>
      <c r="AH7" s="3" t="s">
        <v>4</v>
      </c>
    </row>
    <row r="8" spans="1:34" x14ac:dyDescent="0.25">
      <c r="A8" t="s">
        <v>125</v>
      </c>
      <c r="B8" s="22" t="s">
        <v>91</v>
      </c>
      <c r="C8" s="22" t="s">
        <v>227</v>
      </c>
      <c r="D8" s="22" t="s">
        <v>246</v>
      </c>
      <c r="E8" s="22" t="s">
        <v>257</v>
      </c>
      <c r="F8" s="3" t="s">
        <v>3</v>
      </c>
      <c r="G8" s="23">
        <v>60000</v>
      </c>
      <c r="I8" s="23">
        <f t="shared" si="0"/>
        <v>60000</v>
      </c>
      <c r="J8" s="24">
        <v>12</v>
      </c>
      <c r="K8" s="14">
        <v>12</v>
      </c>
      <c r="L8" s="14">
        <f t="shared" si="2"/>
        <v>144</v>
      </c>
      <c r="M8" s="29">
        <f t="shared" si="3"/>
        <v>416.66666666666669</v>
      </c>
      <c r="N8" s="14">
        <v>2012</v>
      </c>
      <c r="O8" s="7">
        <v>6</v>
      </c>
      <c r="P8">
        <v>0</v>
      </c>
      <c r="Q8" s="30">
        <f>P8/SUM(O8:P8)</f>
        <v>0</v>
      </c>
      <c r="R8" s="23">
        <v>12000</v>
      </c>
      <c r="T8" s="17">
        <f t="shared" si="1"/>
        <v>12000</v>
      </c>
      <c r="U8" s="5">
        <v>4</v>
      </c>
      <c r="V8" s="31">
        <v>4</v>
      </c>
      <c r="W8" s="14">
        <f t="shared" si="4"/>
        <v>48</v>
      </c>
      <c r="X8" s="29">
        <f t="shared" si="5"/>
        <v>250</v>
      </c>
      <c r="Y8" s="7">
        <v>1</v>
      </c>
      <c r="Z8" s="7">
        <v>2</v>
      </c>
      <c r="AA8" s="7">
        <v>2</v>
      </c>
      <c r="AB8" s="7">
        <v>1</v>
      </c>
      <c r="AC8" s="7" t="s">
        <v>2</v>
      </c>
      <c r="AD8" s="7" t="s">
        <v>2</v>
      </c>
      <c r="AE8" s="7" t="s">
        <v>2</v>
      </c>
      <c r="AF8" s="3" t="s">
        <v>5</v>
      </c>
      <c r="AG8" s="3" t="s">
        <v>5</v>
      </c>
      <c r="AH8" s="3" t="s">
        <v>5</v>
      </c>
    </row>
    <row r="9" spans="1:34" x14ac:dyDescent="0.25">
      <c r="A9" t="s">
        <v>129</v>
      </c>
      <c r="B9" s="22" t="s">
        <v>91</v>
      </c>
      <c r="C9" s="22" t="s">
        <v>227</v>
      </c>
      <c r="D9" s="22" t="s">
        <v>242</v>
      </c>
      <c r="E9" s="22" t="s">
        <v>257</v>
      </c>
      <c r="F9" s="3" t="s">
        <v>3</v>
      </c>
      <c r="G9" s="23">
        <v>52500</v>
      </c>
      <c r="I9" s="23">
        <f t="shared" si="0"/>
        <v>52500</v>
      </c>
      <c r="J9" s="24">
        <v>12</v>
      </c>
      <c r="K9" s="14">
        <v>12</v>
      </c>
      <c r="L9" s="14">
        <f t="shared" si="2"/>
        <v>144</v>
      </c>
      <c r="M9" s="29">
        <f t="shared" si="3"/>
        <v>364.58333333333331</v>
      </c>
      <c r="N9" s="14">
        <v>2011</v>
      </c>
      <c r="O9" s="7">
        <v>6</v>
      </c>
      <c r="P9">
        <v>0</v>
      </c>
      <c r="Q9" s="30">
        <f>P9/SUM(O9:P9)</f>
        <v>0</v>
      </c>
      <c r="R9" s="23">
        <v>13137</v>
      </c>
      <c r="S9" s="23">
        <v>0</v>
      </c>
      <c r="T9" s="17">
        <f t="shared" si="1"/>
        <v>13137</v>
      </c>
      <c r="U9" s="5">
        <v>3</v>
      </c>
      <c r="V9" s="31">
        <v>3</v>
      </c>
      <c r="W9" s="14">
        <f t="shared" si="4"/>
        <v>36</v>
      </c>
      <c r="X9" s="29">
        <f t="shared" si="5"/>
        <v>364.91666666666669</v>
      </c>
      <c r="Z9" s="7">
        <v>3</v>
      </c>
      <c r="AA9" s="7">
        <v>3</v>
      </c>
      <c r="AC9" s="7" t="s">
        <v>2</v>
      </c>
      <c r="AD9" s="7" t="s">
        <v>2</v>
      </c>
      <c r="AE9" s="7" t="s">
        <v>2</v>
      </c>
      <c r="AF9" s="3" t="s">
        <v>5</v>
      </c>
      <c r="AG9" s="3" t="s">
        <v>12</v>
      </c>
      <c r="AH9" s="3" t="s">
        <v>5</v>
      </c>
    </row>
    <row r="10" spans="1:34" x14ac:dyDescent="0.25">
      <c r="A10" t="s">
        <v>131</v>
      </c>
      <c r="B10" s="22" t="s">
        <v>91</v>
      </c>
      <c r="C10" s="22" t="s">
        <v>94</v>
      </c>
      <c r="D10" s="22" t="s">
        <v>242</v>
      </c>
      <c r="E10" s="22" t="s">
        <v>257</v>
      </c>
      <c r="F10" s="3" t="s">
        <v>3</v>
      </c>
      <c r="G10" s="23">
        <v>49005</v>
      </c>
      <c r="I10" s="23">
        <f t="shared" si="0"/>
        <v>49005</v>
      </c>
      <c r="J10" s="24">
        <v>8</v>
      </c>
      <c r="K10" s="14">
        <v>8</v>
      </c>
      <c r="L10" s="14">
        <f t="shared" si="2"/>
        <v>96</v>
      </c>
      <c r="M10" s="29">
        <f t="shared" si="3"/>
        <v>510.46875</v>
      </c>
      <c r="N10" s="14">
        <v>2015</v>
      </c>
      <c r="O10" s="7">
        <v>7</v>
      </c>
      <c r="Q10" s="30"/>
      <c r="R10" s="23">
        <v>13364</v>
      </c>
      <c r="T10" s="17">
        <f t="shared" si="1"/>
        <v>13364</v>
      </c>
      <c r="U10" s="5">
        <v>3</v>
      </c>
      <c r="V10" s="31">
        <v>3</v>
      </c>
      <c r="W10" s="14">
        <f t="shared" si="4"/>
        <v>36</v>
      </c>
      <c r="X10" s="29">
        <f t="shared" si="5"/>
        <v>371.22222222222223</v>
      </c>
      <c r="Y10" s="7">
        <v>2</v>
      </c>
      <c r="AA10" s="7">
        <v>1</v>
      </c>
      <c r="AB10" s="7">
        <v>4</v>
      </c>
      <c r="AC10" s="7" t="s">
        <v>2</v>
      </c>
      <c r="AD10" s="7" t="s">
        <v>2</v>
      </c>
      <c r="AE10" s="7" t="s">
        <v>2</v>
      </c>
      <c r="AF10" s="3" t="s">
        <v>6</v>
      </c>
      <c r="AG10" s="3" t="s">
        <v>6</v>
      </c>
      <c r="AH10" s="3" t="s">
        <v>6</v>
      </c>
    </row>
    <row r="11" spans="1:34" x14ac:dyDescent="0.25">
      <c r="A11" t="s">
        <v>132</v>
      </c>
      <c r="B11" s="22" t="s">
        <v>92</v>
      </c>
      <c r="C11" s="22" t="s">
        <v>94</v>
      </c>
      <c r="D11" s="22" t="s">
        <v>246</v>
      </c>
      <c r="E11" s="22" t="s">
        <v>257</v>
      </c>
      <c r="F11" s="3" t="s">
        <v>3</v>
      </c>
      <c r="G11" s="23">
        <v>35000</v>
      </c>
      <c r="H11" s="23">
        <v>2917</v>
      </c>
      <c r="I11" s="23">
        <f t="shared" si="0"/>
        <v>37917</v>
      </c>
      <c r="J11" s="24">
        <v>12</v>
      </c>
      <c r="K11" s="14">
        <v>12</v>
      </c>
      <c r="L11" s="14">
        <f t="shared" si="2"/>
        <v>144</v>
      </c>
      <c r="M11" s="29">
        <f t="shared" si="3"/>
        <v>263.3125</v>
      </c>
      <c r="N11" s="14">
        <v>2015</v>
      </c>
      <c r="O11" s="7">
        <v>6</v>
      </c>
      <c r="P11">
        <v>1</v>
      </c>
      <c r="Q11" s="30">
        <f>P11/SUM(O11:P11)</f>
        <v>0.14285714285714285</v>
      </c>
      <c r="R11" s="23">
        <v>6157</v>
      </c>
      <c r="S11" s="17">
        <v>513</v>
      </c>
      <c r="T11" s="17">
        <f t="shared" si="1"/>
        <v>6670</v>
      </c>
      <c r="U11" s="5">
        <v>2</v>
      </c>
      <c r="V11" s="31">
        <v>2</v>
      </c>
      <c r="W11" s="14">
        <f t="shared" si="4"/>
        <v>24</v>
      </c>
      <c r="X11" s="29">
        <f t="shared" si="5"/>
        <v>277.91666666666669</v>
      </c>
      <c r="Y11" s="7">
        <v>3</v>
      </c>
      <c r="AA11" s="7">
        <v>2</v>
      </c>
      <c r="AB11" s="7">
        <v>1</v>
      </c>
      <c r="AC11" s="7" t="s">
        <v>2</v>
      </c>
      <c r="AD11" s="7" t="s">
        <v>2</v>
      </c>
      <c r="AE11" s="7" t="s">
        <v>2</v>
      </c>
      <c r="AF11" s="3" t="s">
        <v>6</v>
      </c>
      <c r="AG11" s="3" t="s">
        <v>6</v>
      </c>
      <c r="AH11" s="3" t="s">
        <v>6</v>
      </c>
    </row>
    <row r="12" spans="1:34" x14ac:dyDescent="0.25">
      <c r="A12" t="s">
        <v>135</v>
      </c>
      <c r="B12" s="22" t="s">
        <v>91</v>
      </c>
      <c r="C12" s="22" t="s">
        <v>228</v>
      </c>
      <c r="D12" s="22" t="s">
        <v>246</v>
      </c>
      <c r="E12" s="22" t="s">
        <v>257</v>
      </c>
      <c r="F12" s="3" t="s">
        <v>3</v>
      </c>
      <c r="G12" s="23">
        <v>44250</v>
      </c>
      <c r="H12" s="23">
        <v>0</v>
      </c>
      <c r="I12" s="23">
        <f t="shared" si="0"/>
        <v>44250</v>
      </c>
      <c r="J12" s="24">
        <v>12</v>
      </c>
      <c r="K12" s="14">
        <v>12</v>
      </c>
      <c r="L12" s="14">
        <f t="shared" si="2"/>
        <v>144</v>
      </c>
      <c r="M12" s="29">
        <f t="shared" si="3"/>
        <v>307.29166666666669</v>
      </c>
      <c r="N12" s="14">
        <v>2014</v>
      </c>
      <c r="O12" s="7">
        <v>7</v>
      </c>
      <c r="P12">
        <v>0</v>
      </c>
      <c r="Q12" s="30">
        <f>P12/SUM(O12:P12)</f>
        <v>0</v>
      </c>
      <c r="R12" s="23">
        <v>13000</v>
      </c>
      <c r="S12" s="17">
        <v>0</v>
      </c>
      <c r="T12" s="17">
        <f t="shared" si="1"/>
        <v>13000</v>
      </c>
      <c r="U12" s="5">
        <v>4</v>
      </c>
      <c r="V12" s="31">
        <v>4</v>
      </c>
      <c r="W12" s="14">
        <f t="shared" si="4"/>
        <v>48</v>
      </c>
      <c r="X12" s="29">
        <f t="shared" si="5"/>
        <v>270.83333333333331</v>
      </c>
      <c r="Y12" s="7">
        <v>1</v>
      </c>
      <c r="Z12" s="7">
        <v>6</v>
      </c>
      <c r="AA12" s="7">
        <v>0</v>
      </c>
      <c r="AB12" s="7">
        <v>0</v>
      </c>
      <c r="AC12" s="7" t="s">
        <v>2</v>
      </c>
      <c r="AD12" s="7" t="s">
        <v>2</v>
      </c>
      <c r="AE12" s="7" t="s">
        <v>2</v>
      </c>
      <c r="AF12" s="3" t="s">
        <v>21</v>
      </c>
      <c r="AG12" s="3" t="s">
        <v>5</v>
      </c>
      <c r="AH12" s="3" t="s">
        <v>5</v>
      </c>
    </row>
    <row r="13" spans="1:34" x14ac:dyDescent="0.25">
      <c r="A13" t="s">
        <v>138</v>
      </c>
      <c r="B13" s="22" t="s">
        <v>91</v>
      </c>
      <c r="C13" s="22" t="s">
        <v>228</v>
      </c>
      <c r="D13" s="22" t="s">
        <v>242</v>
      </c>
      <c r="E13" s="22" t="s">
        <v>257</v>
      </c>
      <c r="F13" s="3" t="s">
        <v>3</v>
      </c>
      <c r="G13" s="23">
        <v>60000</v>
      </c>
      <c r="I13" s="23">
        <f t="shared" si="0"/>
        <v>60000</v>
      </c>
      <c r="K13" s="14"/>
      <c r="L13" s="14"/>
      <c r="M13" s="29"/>
      <c r="N13" s="14">
        <v>2006</v>
      </c>
      <c r="O13" s="7">
        <v>5</v>
      </c>
      <c r="Q13" s="30"/>
      <c r="T13" s="17">
        <f t="shared" si="1"/>
        <v>0</v>
      </c>
      <c r="V13" s="31"/>
      <c r="W13" s="14"/>
      <c r="X13" s="29"/>
      <c r="Z13" s="7">
        <v>1</v>
      </c>
      <c r="AA13" s="7">
        <v>2</v>
      </c>
      <c r="AB13" s="7">
        <v>2</v>
      </c>
      <c r="AE13" s="7" t="s">
        <v>2</v>
      </c>
    </row>
    <row r="14" spans="1:34" x14ac:dyDescent="0.25">
      <c r="A14" t="s">
        <v>143</v>
      </c>
      <c r="B14" s="22" t="s">
        <v>91</v>
      </c>
      <c r="C14" s="22" t="s">
        <v>94</v>
      </c>
      <c r="D14" s="22" t="s">
        <v>246</v>
      </c>
      <c r="E14" s="22" t="s">
        <v>257</v>
      </c>
      <c r="F14" s="3" t="s">
        <v>3</v>
      </c>
      <c r="G14" s="23">
        <v>50000</v>
      </c>
      <c r="I14" s="23">
        <f t="shared" si="0"/>
        <v>50000</v>
      </c>
      <c r="J14" s="24">
        <v>4</v>
      </c>
      <c r="K14" s="14">
        <v>4</v>
      </c>
      <c r="L14" s="14">
        <f t="shared" ref="L14:L21" si="6">K14*12</f>
        <v>48</v>
      </c>
      <c r="M14" s="29">
        <f t="shared" ref="M14:M21" si="7">I14/L14</f>
        <v>1041.6666666666667</v>
      </c>
      <c r="N14" s="14">
        <v>2014</v>
      </c>
      <c r="O14" s="7">
        <v>6</v>
      </c>
      <c r="P14">
        <v>0</v>
      </c>
      <c r="Q14" s="30">
        <f>P14/SUM(O14:P14)</f>
        <v>0</v>
      </c>
      <c r="R14" s="23">
        <v>15000</v>
      </c>
      <c r="T14" s="17">
        <f t="shared" si="1"/>
        <v>15000</v>
      </c>
      <c r="U14" s="21" t="s">
        <v>232</v>
      </c>
      <c r="V14" s="31">
        <v>3.5</v>
      </c>
      <c r="W14" s="14">
        <f>V14*12</f>
        <v>42</v>
      </c>
      <c r="X14" s="29">
        <f>T14/W14</f>
        <v>357.14285714285717</v>
      </c>
      <c r="Y14" s="7">
        <v>2</v>
      </c>
      <c r="AA14" s="7">
        <v>2</v>
      </c>
      <c r="AB14" s="7">
        <v>2</v>
      </c>
      <c r="AC14" s="7" t="s">
        <v>1</v>
      </c>
      <c r="AD14" s="7" t="s">
        <v>2</v>
      </c>
      <c r="AE14" s="7" t="s">
        <v>2</v>
      </c>
      <c r="AF14" s="3" t="s">
        <v>4</v>
      </c>
      <c r="AG14" s="3" t="s">
        <v>12</v>
      </c>
      <c r="AH14" s="3" t="s">
        <v>6</v>
      </c>
    </row>
    <row r="15" spans="1:34" x14ac:dyDescent="0.25">
      <c r="A15" t="s">
        <v>144</v>
      </c>
      <c r="B15" s="22" t="s">
        <v>91</v>
      </c>
      <c r="C15" s="22" t="s">
        <v>229</v>
      </c>
      <c r="D15" s="22" t="s">
        <v>241</v>
      </c>
      <c r="E15" s="22" t="s">
        <v>257</v>
      </c>
      <c r="F15" s="3" t="s">
        <v>3</v>
      </c>
      <c r="G15" s="23">
        <v>40000</v>
      </c>
      <c r="I15" s="23">
        <f t="shared" si="0"/>
        <v>40000</v>
      </c>
      <c r="J15" s="24">
        <v>9</v>
      </c>
      <c r="K15" s="14">
        <v>9</v>
      </c>
      <c r="L15" s="14">
        <f t="shared" si="6"/>
        <v>108</v>
      </c>
      <c r="M15" s="29">
        <f t="shared" si="7"/>
        <v>370.37037037037038</v>
      </c>
      <c r="N15" s="14">
        <v>2013</v>
      </c>
      <c r="O15" s="7">
        <v>6</v>
      </c>
      <c r="Q15" s="30"/>
      <c r="R15" s="23">
        <v>12000</v>
      </c>
      <c r="T15" s="17">
        <f t="shared" si="1"/>
        <v>12000</v>
      </c>
      <c r="V15" s="31"/>
      <c r="W15" s="14"/>
      <c r="X15" s="29"/>
      <c r="Y15" s="7">
        <v>0</v>
      </c>
      <c r="Z15" s="7">
        <v>4</v>
      </c>
      <c r="AA15" s="7">
        <v>2</v>
      </c>
      <c r="AC15" s="7" t="s">
        <v>2</v>
      </c>
      <c r="AD15" s="7" t="s">
        <v>2</v>
      </c>
      <c r="AE15" s="7" t="s">
        <v>2</v>
      </c>
      <c r="AF15" s="3" t="s">
        <v>6</v>
      </c>
      <c r="AG15" s="3" t="s">
        <v>6</v>
      </c>
      <c r="AH15" s="3" t="s">
        <v>6</v>
      </c>
    </row>
    <row r="16" spans="1:34" x14ac:dyDescent="0.25">
      <c r="A16" t="s">
        <v>42</v>
      </c>
      <c r="B16" s="22" t="s">
        <v>92</v>
      </c>
      <c r="C16" s="22" t="s">
        <v>94</v>
      </c>
      <c r="D16" s="22" t="s">
        <v>242</v>
      </c>
      <c r="E16" s="22" t="s">
        <v>257</v>
      </c>
      <c r="F16" s="3" t="s">
        <v>3</v>
      </c>
      <c r="G16" s="23">
        <v>35000</v>
      </c>
      <c r="I16" s="23">
        <f t="shared" si="0"/>
        <v>35000</v>
      </c>
      <c r="J16" s="24">
        <v>8</v>
      </c>
      <c r="K16" s="14">
        <v>8</v>
      </c>
      <c r="L16" s="14">
        <f t="shared" si="6"/>
        <v>96</v>
      </c>
      <c r="M16" s="29">
        <f t="shared" si="7"/>
        <v>364.58333333333331</v>
      </c>
      <c r="N16" s="14">
        <v>2015</v>
      </c>
      <c r="O16" s="7">
        <v>5</v>
      </c>
      <c r="P16">
        <v>0</v>
      </c>
      <c r="Q16" s="30">
        <f>P16/SUM(O16:P16)</f>
        <v>0</v>
      </c>
      <c r="R16" s="23">
        <v>6157</v>
      </c>
      <c r="S16" s="17">
        <v>0</v>
      </c>
      <c r="T16" s="17">
        <f t="shared" si="1"/>
        <v>6157</v>
      </c>
      <c r="U16" s="5">
        <v>5</v>
      </c>
      <c r="V16" s="31">
        <v>5</v>
      </c>
      <c r="W16" s="14">
        <f t="shared" ref="W16:W28" si="8">V16*12</f>
        <v>60</v>
      </c>
      <c r="X16" s="29">
        <f t="shared" ref="X16:X28" si="9">T16/W16</f>
        <v>102.61666666666666</v>
      </c>
      <c r="Y16" s="7">
        <v>0</v>
      </c>
      <c r="Z16" s="7">
        <v>2</v>
      </c>
      <c r="AA16" s="7">
        <v>0</v>
      </c>
      <c r="AB16" s="7">
        <v>3</v>
      </c>
      <c r="AC16" s="7" t="s">
        <v>1</v>
      </c>
      <c r="AD16" s="7" t="s">
        <v>1</v>
      </c>
      <c r="AE16" s="7" t="s">
        <v>1</v>
      </c>
    </row>
    <row r="17" spans="1:34" x14ac:dyDescent="0.25">
      <c r="A17" t="s">
        <v>16</v>
      </c>
      <c r="B17" s="22" t="s">
        <v>92</v>
      </c>
      <c r="C17" s="22" t="s">
        <v>94</v>
      </c>
      <c r="D17" s="22" t="s">
        <v>246</v>
      </c>
      <c r="E17" s="22" t="s">
        <v>257</v>
      </c>
      <c r="F17" s="3" t="s">
        <v>3</v>
      </c>
      <c r="G17" s="23">
        <v>35000</v>
      </c>
      <c r="I17" s="23">
        <f t="shared" si="0"/>
        <v>35000</v>
      </c>
      <c r="J17" s="24">
        <v>12</v>
      </c>
      <c r="K17" s="14">
        <v>12</v>
      </c>
      <c r="L17" s="14">
        <f t="shared" si="6"/>
        <v>144</v>
      </c>
      <c r="M17" s="29">
        <f t="shared" si="7"/>
        <v>243.05555555555554</v>
      </c>
      <c r="N17" s="14">
        <v>2015</v>
      </c>
      <c r="O17" s="7">
        <v>5</v>
      </c>
      <c r="P17">
        <v>1</v>
      </c>
      <c r="Q17" s="30">
        <f>P17/SUM(O17:P17)</f>
        <v>0.16666666666666666</v>
      </c>
      <c r="R17" s="23">
        <v>6157</v>
      </c>
      <c r="T17" s="17">
        <f t="shared" si="1"/>
        <v>6157</v>
      </c>
      <c r="U17" s="5">
        <v>4</v>
      </c>
      <c r="V17" s="31">
        <v>4</v>
      </c>
      <c r="W17" s="14">
        <f t="shared" si="8"/>
        <v>48</v>
      </c>
      <c r="X17" s="29">
        <f t="shared" si="9"/>
        <v>128.27083333333334</v>
      </c>
      <c r="Y17" s="7">
        <v>2</v>
      </c>
      <c r="Z17" s="7">
        <v>2</v>
      </c>
      <c r="AB17" s="7">
        <v>1</v>
      </c>
      <c r="AC17" s="7" t="s">
        <v>2</v>
      </c>
      <c r="AD17" s="7" t="s">
        <v>2</v>
      </c>
      <c r="AE17" s="7" t="s">
        <v>2</v>
      </c>
      <c r="AF17" s="3" t="s">
        <v>6</v>
      </c>
      <c r="AG17" s="3" t="s">
        <v>6</v>
      </c>
      <c r="AH17" s="3" t="s">
        <v>6</v>
      </c>
    </row>
    <row r="18" spans="1:34" x14ac:dyDescent="0.25">
      <c r="A18" t="s">
        <v>153</v>
      </c>
      <c r="B18" s="22" t="s">
        <v>91</v>
      </c>
      <c r="C18" s="22" t="s">
        <v>94</v>
      </c>
      <c r="D18" s="22" t="s">
        <v>241</v>
      </c>
      <c r="E18" s="22" t="s">
        <v>257</v>
      </c>
      <c r="F18" s="3" t="s">
        <v>3</v>
      </c>
      <c r="G18" s="23">
        <v>40000</v>
      </c>
      <c r="I18" s="23">
        <f t="shared" si="0"/>
        <v>40000</v>
      </c>
      <c r="J18" s="24">
        <v>4</v>
      </c>
      <c r="K18" s="14">
        <v>4</v>
      </c>
      <c r="L18" s="14">
        <f t="shared" si="6"/>
        <v>48</v>
      </c>
      <c r="M18" s="29">
        <f t="shared" si="7"/>
        <v>833.33333333333337</v>
      </c>
      <c r="N18" s="14">
        <v>2014</v>
      </c>
      <c r="O18" s="7">
        <v>6</v>
      </c>
      <c r="P18">
        <v>0</v>
      </c>
      <c r="Q18" s="30">
        <f>P18/SUM(O18:P18)</f>
        <v>0</v>
      </c>
      <c r="R18" s="23">
        <v>11000</v>
      </c>
      <c r="T18" s="17">
        <f t="shared" si="1"/>
        <v>11000</v>
      </c>
      <c r="U18" s="5">
        <v>4</v>
      </c>
      <c r="V18" s="31">
        <v>4</v>
      </c>
      <c r="W18" s="14">
        <f t="shared" si="8"/>
        <v>48</v>
      </c>
      <c r="X18" s="29">
        <f t="shared" si="9"/>
        <v>229.16666666666666</v>
      </c>
      <c r="Y18" s="7">
        <v>1</v>
      </c>
      <c r="Z18" s="7">
        <v>2</v>
      </c>
      <c r="AA18" s="7">
        <v>2</v>
      </c>
      <c r="AB18" s="7">
        <v>1</v>
      </c>
      <c r="AC18" s="7" t="s">
        <v>2</v>
      </c>
      <c r="AD18" s="7" t="s">
        <v>2</v>
      </c>
      <c r="AE18" s="7" t="s">
        <v>2</v>
      </c>
      <c r="AF18" s="3" t="s">
        <v>21</v>
      </c>
      <c r="AG18" s="3" t="s">
        <v>21</v>
      </c>
      <c r="AH18" s="3" t="s">
        <v>6</v>
      </c>
    </row>
    <row r="19" spans="1:34" x14ac:dyDescent="0.25">
      <c r="A19" t="s">
        <v>154</v>
      </c>
      <c r="B19" s="22" t="s">
        <v>91</v>
      </c>
      <c r="C19" s="22" t="s">
        <v>228</v>
      </c>
      <c r="D19" s="22" t="s">
        <v>242</v>
      </c>
      <c r="E19" s="22" t="s">
        <v>257</v>
      </c>
      <c r="F19" s="3" t="s">
        <v>3</v>
      </c>
      <c r="G19" s="23">
        <v>60000</v>
      </c>
      <c r="I19" s="23">
        <f t="shared" si="0"/>
        <v>60000</v>
      </c>
      <c r="J19" s="24">
        <v>12</v>
      </c>
      <c r="K19" s="14">
        <v>12</v>
      </c>
      <c r="L19" s="14">
        <f t="shared" si="6"/>
        <v>144</v>
      </c>
      <c r="M19" s="29">
        <f t="shared" si="7"/>
        <v>416.66666666666669</v>
      </c>
      <c r="N19" s="14">
        <v>2014</v>
      </c>
      <c r="O19" s="7">
        <v>5</v>
      </c>
      <c r="P19">
        <v>1</v>
      </c>
      <c r="Q19" s="30">
        <f>P19/SUM(O19:P19)</f>
        <v>0.16666666666666666</v>
      </c>
      <c r="R19" s="23">
        <v>12180</v>
      </c>
      <c r="T19" s="17">
        <f t="shared" si="1"/>
        <v>12180</v>
      </c>
      <c r="U19" s="5">
        <v>3</v>
      </c>
      <c r="V19" s="31">
        <v>3</v>
      </c>
      <c r="W19" s="14">
        <f t="shared" si="8"/>
        <v>36</v>
      </c>
      <c r="X19" s="29">
        <f t="shared" si="9"/>
        <v>338.33333333333331</v>
      </c>
      <c r="Y19" s="7">
        <v>2</v>
      </c>
      <c r="Z19" s="7">
        <v>1</v>
      </c>
      <c r="AA19" s="7">
        <v>2</v>
      </c>
      <c r="AE19" s="7" t="s">
        <v>2</v>
      </c>
      <c r="AH19" s="3" t="s">
        <v>6</v>
      </c>
    </row>
    <row r="20" spans="1:34" x14ac:dyDescent="0.25">
      <c r="A20" t="s">
        <v>253</v>
      </c>
      <c r="B20" s="22" t="s">
        <v>92</v>
      </c>
      <c r="C20" s="22" t="s">
        <v>227</v>
      </c>
      <c r="D20" s="22" t="s">
        <v>246</v>
      </c>
      <c r="E20" s="22" t="s">
        <v>257</v>
      </c>
      <c r="F20" s="3" t="s">
        <v>3</v>
      </c>
      <c r="G20" s="23">
        <v>21105</v>
      </c>
      <c r="I20" s="23">
        <f t="shared" si="0"/>
        <v>21105</v>
      </c>
      <c r="J20" s="24">
        <v>2.5</v>
      </c>
      <c r="K20" s="14">
        <v>2.5</v>
      </c>
      <c r="L20" s="14">
        <f t="shared" si="6"/>
        <v>30</v>
      </c>
      <c r="M20" s="14">
        <f t="shared" si="7"/>
        <v>703.5</v>
      </c>
      <c r="N20" s="14">
        <v>2008</v>
      </c>
      <c r="O20" s="7">
        <v>6</v>
      </c>
      <c r="P20" s="1">
        <v>0</v>
      </c>
      <c r="Q20" s="30">
        <f>P20/SUM(O20:P20)</f>
        <v>0</v>
      </c>
      <c r="R20" s="23">
        <v>6095</v>
      </c>
      <c r="T20" s="17">
        <f t="shared" si="1"/>
        <v>6095</v>
      </c>
      <c r="U20" s="5">
        <v>2.5</v>
      </c>
      <c r="V20" s="14">
        <v>2.5</v>
      </c>
      <c r="W20" s="14">
        <f t="shared" si="8"/>
        <v>30</v>
      </c>
      <c r="X20" s="29">
        <f t="shared" si="9"/>
        <v>203.16666666666666</v>
      </c>
      <c r="Y20" s="7">
        <v>1</v>
      </c>
      <c r="Z20" s="7">
        <v>3</v>
      </c>
      <c r="AA20" s="7">
        <v>1</v>
      </c>
      <c r="AB20" s="7">
        <v>1</v>
      </c>
      <c r="AC20" s="7" t="s">
        <v>2</v>
      </c>
      <c r="AD20" s="7" t="s">
        <v>2</v>
      </c>
      <c r="AE20" s="7" t="s">
        <v>2</v>
      </c>
      <c r="AF20" s="3" t="s">
        <v>6</v>
      </c>
      <c r="AG20" s="3" t="s">
        <v>6</v>
      </c>
      <c r="AH20" s="3" t="s">
        <v>6</v>
      </c>
    </row>
    <row r="21" spans="1:34" x14ac:dyDescent="0.25">
      <c r="A21" t="s">
        <v>155</v>
      </c>
      <c r="B21" s="22" t="s">
        <v>91</v>
      </c>
      <c r="C21" s="22" t="s">
        <v>94</v>
      </c>
      <c r="D21" s="22" t="s">
        <v>246</v>
      </c>
      <c r="E21" s="22" t="s">
        <v>257</v>
      </c>
      <c r="F21" s="3" t="s">
        <v>3</v>
      </c>
      <c r="G21" s="23">
        <v>45000</v>
      </c>
      <c r="I21" s="23">
        <f t="shared" si="0"/>
        <v>45000</v>
      </c>
      <c r="J21" s="24">
        <v>12</v>
      </c>
      <c r="K21" s="14">
        <v>12</v>
      </c>
      <c r="L21" s="14">
        <f t="shared" si="6"/>
        <v>144</v>
      </c>
      <c r="M21" s="29">
        <f t="shared" si="7"/>
        <v>312.5</v>
      </c>
      <c r="N21" s="14">
        <v>2013</v>
      </c>
      <c r="O21" s="7">
        <v>6</v>
      </c>
      <c r="Q21" s="30"/>
      <c r="R21" s="23">
        <v>11000</v>
      </c>
      <c r="T21" s="17">
        <f t="shared" si="1"/>
        <v>11000</v>
      </c>
      <c r="U21" s="5">
        <v>4</v>
      </c>
      <c r="V21" s="31">
        <v>4</v>
      </c>
      <c r="W21" s="14">
        <f t="shared" si="8"/>
        <v>48</v>
      </c>
      <c r="X21" s="29">
        <f t="shared" si="9"/>
        <v>229.16666666666666</v>
      </c>
      <c r="Y21" s="7">
        <v>2</v>
      </c>
      <c r="Z21" s="7">
        <v>2</v>
      </c>
      <c r="AA21" s="7">
        <v>1</v>
      </c>
      <c r="AB21" s="7">
        <v>1</v>
      </c>
      <c r="AC21" s="7" t="s">
        <v>2</v>
      </c>
      <c r="AD21" s="7" t="s">
        <v>2</v>
      </c>
      <c r="AE21" s="7" t="s">
        <v>2</v>
      </c>
      <c r="AF21" s="3" t="s">
        <v>4</v>
      </c>
      <c r="AG21" s="3" t="s">
        <v>12</v>
      </c>
      <c r="AH21" s="3" t="s">
        <v>12</v>
      </c>
    </row>
    <row r="22" spans="1:34" x14ac:dyDescent="0.25">
      <c r="A22" t="s">
        <v>158</v>
      </c>
      <c r="B22" s="22" t="s">
        <v>91</v>
      </c>
      <c r="C22" s="22" t="s">
        <v>229</v>
      </c>
      <c r="D22" s="22" t="s">
        <v>246</v>
      </c>
      <c r="E22" s="22" t="s">
        <v>257</v>
      </c>
      <c r="F22" s="3" t="s">
        <v>8</v>
      </c>
      <c r="G22" s="23">
        <v>45000</v>
      </c>
      <c r="I22" s="23">
        <f t="shared" si="0"/>
        <v>45000</v>
      </c>
      <c r="K22" s="14"/>
      <c r="L22" s="14"/>
      <c r="M22" s="29"/>
      <c r="N22" s="14"/>
      <c r="O22" s="7">
        <v>5</v>
      </c>
      <c r="Q22" s="30"/>
      <c r="R22" s="23">
        <v>15000</v>
      </c>
      <c r="T22" s="17">
        <f t="shared" si="1"/>
        <v>15000</v>
      </c>
      <c r="U22" s="5">
        <v>4</v>
      </c>
      <c r="V22" s="31">
        <v>4</v>
      </c>
      <c r="W22" s="14">
        <f t="shared" si="8"/>
        <v>48</v>
      </c>
      <c r="X22" s="29">
        <f t="shared" si="9"/>
        <v>312.5</v>
      </c>
      <c r="Y22" s="7">
        <v>2</v>
      </c>
      <c r="Z22" s="7">
        <v>0</v>
      </c>
      <c r="AA22" s="7">
        <v>1</v>
      </c>
      <c r="AB22" s="7">
        <v>2</v>
      </c>
      <c r="AC22" s="7" t="s">
        <v>2</v>
      </c>
      <c r="AD22" s="7" t="s">
        <v>2</v>
      </c>
      <c r="AE22" s="7" t="s">
        <v>2</v>
      </c>
      <c r="AF22" s="3" t="s">
        <v>12</v>
      </c>
      <c r="AG22" s="3" t="s">
        <v>12</v>
      </c>
      <c r="AH22" s="3" t="s">
        <v>12</v>
      </c>
    </row>
    <row r="23" spans="1:34" x14ac:dyDescent="0.25">
      <c r="A23" t="s">
        <v>161</v>
      </c>
      <c r="B23" s="22" t="s">
        <v>91</v>
      </c>
      <c r="C23" s="22" t="s">
        <v>227</v>
      </c>
      <c r="D23" s="22" t="s">
        <v>246</v>
      </c>
      <c r="E23" s="22" t="s">
        <v>257</v>
      </c>
      <c r="F23" s="3" t="s">
        <v>3</v>
      </c>
      <c r="G23" s="23">
        <v>51100</v>
      </c>
      <c r="H23" s="23">
        <v>0</v>
      </c>
      <c r="I23" s="23">
        <f t="shared" si="0"/>
        <v>51100</v>
      </c>
      <c r="J23" s="24">
        <v>15</v>
      </c>
      <c r="K23" s="14">
        <v>15</v>
      </c>
      <c r="L23" s="14">
        <f t="shared" ref="L23:L28" si="10">K23*12</f>
        <v>180</v>
      </c>
      <c r="M23" s="29">
        <f t="shared" ref="M23:M28" si="11">I23/L23</f>
        <v>283.88888888888891</v>
      </c>
      <c r="N23" s="14">
        <v>2009</v>
      </c>
      <c r="O23" s="7">
        <v>5</v>
      </c>
      <c r="P23">
        <v>0</v>
      </c>
      <c r="Q23" s="30">
        <f t="shared" ref="Q23:Q28" si="12">P23/SUM(O23:P23)</f>
        <v>0</v>
      </c>
      <c r="R23" s="23">
        <v>15330</v>
      </c>
      <c r="S23" s="17">
        <v>0</v>
      </c>
      <c r="T23" s="17">
        <f t="shared" si="1"/>
        <v>15330</v>
      </c>
      <c r="U23" s="5">
        <v>5</v>
      </c>
      <c r="V23" s="31">
        <v>5</v>
      </c>
      <c r="W23" s="14">
        <f t="shared" si="8"/>
        <v>60</v>
      </c>
      <c r="X23" s="29">
        <f t="shared" si="9"/>
        <v>255.5</v>
      </c>
      <c r="Y23" s="7">
        <v>2</v>
      </c>
      <c r="AB23" s="7">
        <v>3</v>
      </c>
      <c r="AC23" s="7" t="s">
        <v>2</v>
      </c>
      <c r="AD23" s="7" t="s">
        <v>2</v>
      </c>
      <c r="AE23" s="7" t="s">
        <v>2</v>
      </c>
      <c r="AF23" s="3" t="s">
        <v>6</v>
      </c>
      <c r="AG23" s="3" t="s">
        <v>6</v>
      </c>
      <c r="AH23" s="3" t="s">
        <v>6</v>
      </c>
    </row>
    <row r="24" spans="1:34" x14ac:dyDescent="0.25">
      <c r="A24" t="s">
        <v>162</v>
      </c>
      <c r="B24" s="22" t="s">
        <v>92</v>
      </c>
      <c r="C24" s="22" t="s">
        <v>227</v>
      </c>
      <c r="D24" s="22" t="s">
        <v>243</v>
      </c>
      <c r="E24" s="22" t="s">
        <v>257</v>
      </c>
      <c r="F24" s="3" t="s">
        <v>3</v>
      </c>
      <c r="G24" s="23">
        <v>35000</v>
      </c>
      <c r="I24" s="23">
        <f t="shared" si="0"/>
        <v>35000</v>
      </c>
      <c r="J24" s="24" t="s">
        <v>204</v>
      </c>
      <c r="K24" s="14">
        <v>20</v>
      </c>
      <c r="L24" s="14">
        <f t="shared" si="10"/>
        <v>240</v>
      </c>
      <c r="M24" s="29">
        <f t="shared" si="11"/>
        <v>145.83333333333334</v>
      </c>
      <c r="N24" s="14">
        <v>2015</v>
      </c>
      <c r="O24" s="7">
        <v>4</v>
      </c>
      <c r="P24">
        <v>1</v>
      </c>
      <c r="Q24" s="30">
        <f t="shared" si="12"/>
        <v>0.2</v>
      </c>
      <c r="R24" s="23">
        <v>6157</v>
      </c>
      <c r="T24" s="17">
        <f t="shared" si="1"/>
        <v>6157</v>
      </c>
      <c r="U24" s="24" t="s">
        <v>218</v>
      </c>
      <c r="V24" s="31">
        <v>10</v>
      </c>
      <c r="W24" s="14">
        <f t="shared" si="8"/>
        <v>120</v>
      </c>
      <c r="X24" s="29">
        <f t="shared" si="9"/>
        <v>51.30833333333333</v>
      </c>
      <c r="Y24" s="7">
        <v>1</v>
      </c>
      <c r="Z24" s="7">
        <v>3</v>
      </c>
      <c r="AC24" s="7" t="s">
        <v>2</v>
      </c>
      <c r="AD24" s="7" t="s">
        <v>2</v>
      </c>
      <c r="AE24" s="7" t="s">
        <v>2</v>
      </c>
      <c r="AF24" s="3" t="s">
        <v>6</v>
      </c>
      <c r="AG24" s="3" t="s">
        <v>6</v>
      </c>
      <c r="AH24" s="3" t="s">
        <v>6</v>
      </c>
    </row>
    <row r="25" spans="1:34" x14ac:dyDescent="0.25">
      <c r="A25" t="s">
        <v>163</v>
      </c>
      <c r="B25" s="22" t="s">
        <v>92</v>
      </c>
      <c r="C25" s="22" t="s">
        <v>94</v>
      </c>
      <c r="D25" s="22" t="s">
        <v>242</v>
      </c>
      <c r="E25" s="22" t="s">
        <v>257</v>
      </c>
      <c r="F25" s="3" t="s">
        <v>3</v>
      </c>
      <c r="G25" s="23">
        <v>21200</v>
      </c>
      <c r="I25" s="23">
        <f t="shared" si="0"/>
        <v>21200</v>
      </c>
      <c r="J25" s="24">
        <v>3</v>
      </c>
      <c r="K25" s="14">
        <v>3</v>
      </c>
      <c r="L25" s="14">
        <f t="shared" si="10"/>
        <v>36</v>
      </c>
      <c r="M25" s="29">
        <f t="shared" si="11"/>
        <v>588.88888888888891</v>
      </c>
      <c r="N25" s="14">
        <v>2012</v>
      </c>
      <c r="O25" s="7">
        <v>6</v>
      </c>
      <c r="P25">
        <v>1</v>
      </c>
      <c r="Q25" s="30">
        <f t="shared" si="12"/>
        <v>0.14285714285714285</v>
      </c>
      <c r="R25" s="23">
        <v>6157</v>
      </c>
      <c r="T25" s="17">
        <f t="shared" si="1"/>
        <v>6157</v>
      </c>
      <c r="U25" s="5">
        <v>3</v>
      </c>
      <c r="V25" s="31">
        <v>3</v>
      </c>
      <c r="W25" s="14">
        <f t="shared" si="8"/>
        <v>36</v>
      </c>
      <c r="X25" s="29">
        <f t="shared" si="9"/>
        <v>171.02777777777777</v>
      </c>
      <c r="Y25" s="7">
        <v>1</v>
      </c>
      <c r="AA25" s="7">
        <v>3</v>
      </c>
      <c r="AB25" s="7">
        <v>2</v>
      </c>
      <c r="AC25" s="7" t="s">
        <v>2</v>
      </c>
      <c r="AD25" s="7" t="s">
        <v>2</v>
      </c>
      <c r="AE25" s="7" t="s">
        <v>1</v>
      </c>
      <c r="AF25" s="3" t="s">
        <v>6</v>
      </c>
      <c r="AG25" s="3" t="s">
        <v>6</v>
      </c>
      <c r="AH25" s="3" t="s">
        <v>4</v>
      </c>
    </row>
    <row r="26" spans="1:34" x14ac:dyDescent="0.25">
      <c r="A26" t="s">
        <v>38</v>
      </c>
      <c r="B26" s="22" t="s">
        <v>92</v>
      </c>
      <c r="C26" s="22" t="s">
        <v>228</v>
      </c>
      <c r="D26" s="22" t="s">
        <v>246</v>
      </c>
      <c r="E26" s="22" t="s">
        <v>257</v>
      </c>
      <c r="F26" s="3" t="s">
        <v>3</v>
      </c>
      <c r="G26" s="23">
        <v>18621</v>
      </c>
      <c r="I26" s="23">
        <f t="shared" si="0"/>
        <v>18621</v>
      </c>
      <c r="J26" s="24">
        <v>8</v>
      </c>
      <c r="K26" s="14">
        <v>8</v>
      </c>
      <c r="L26" s="14">
        <f t="shared" si="10"/>
        <v>96</v>
      </c>
      <c r="M26" s="29">
        <f t="shared" si="11"/>
        <v>193.96875</v>
      </c>
      <c r="N26" s="14">
        <v>2011</v>
      </c>
      <c r="O26" s="7">
        <v>4</v>
      </c>
      <c r="P26">
        <v>1</v>
      </c>
      <c r="Q26" s="30">
        <f t="shared" si="12"/>
        <v>0.2</v>
      </c>
      <c r="R26" s="23">
        <v>6157</v>
      </c>
      <c r="T26" s="17">
        <f t="shared" si="1"/>
        <v>6157</v>
      </c>
      <c r="U26" s="5">
        <v>4</v>
      </c>
      <c r="V26" s="31">
        <v>4</v>
      </c>
      <c r="W26" s="14">
        <f t="shared" si="8"/>
        <v>48</v>
      </c>
      <c r="X26" s="29">
        <f t="shared" si="9"/>
        <v>128.27083333333334</v>
      </c>
      <c r="Y26" s="7">
        <v>1</v>
      </c>
      <c r="Z26" s="7">
        <v>1</v>
      </c>
      <c r="AA26" s="7">
        <v>2</v>
      </c>
      <c r="AC26" s="7" t="s">
        <v>2</v>
      </c>
      <c r="AD26" s="7" t="s">
        <v>2</v>
      </c>
      <c r="AE26" s="7" t="s">
        <v>2</v>
      </c>
      <c r="AF26" s="3" t="s">
        <v>6</v>
      </c>
      <c r="AG26" s="3" t="s">
        <v>6</v>
      </c>
      <c r="AH26" s="3" t="s">
        <v>6</v>
      </c>
    </row>
    <row r="27" spans="1:34" x14ac:dyDescent="0.25">
      <c r="A27" t="s">
        <v>29</v>
      </c>
      <c r="B27" s="22" t="s">
        <v>91</v>
      </c>
      <c r="C27" s="22" t="s">
        <v>227</v>
      </c>
      <c r="D27" s="22" t="s">
        <v>246</v>
      </c>
      <c r="E27" s="22" t="s">
        <v>257</v>
      </c>
      <c r="F27" s="3" t="s">
        <v>3</v>
      </c>
      <c r="G27" s="23">
        <v>40000</v>
      </c>
      <c r="H27" s="23">
        <v>0</v>
      </c>
      <c r="I27" s="23">
        <f t="shared" si="0"/>
        <v>40000</v>
      </c>
      <c r="J27" s="24">
        <v>12</v>
      </c>
      <c r="K27" s="14">
        <v>12</v>
      </c>
      <c r="L27" s="14">
        <f t="shared" si="10"/>
        <v>144</v>
      </c>
      <c r="M27" s="29">
        <f t="shared" si="11"/>
        <v>277.77777777777777</v>
      </c>
      <c r="N27" s="14"/>
      <c r="O27" s="7">
        <v>5</v>
      </c>
      <c r="P27">
        <v>0</v>
      </c>
      <c r="Q27" s="30">
        <f t="shared" si="12"/>
        <v>0</v>
      </c>
      <c r="R27" s="23">
        <v>12500</v>
      </c>
      <c r="T27" s="17">
        <f t="shared" si="1"/>
        <v>12500</v>
      </c>
      <c r="U27" s="5">
        <v>12</v>
      </c>
      <c r="V27" s="31">
        <v>12</v>
      </c>
      <c r="W27" s="14">
        <f t="shared" si="8"/>
        <v>144</v>
      </c>
      <c r="X27" s="29">
        <f t="shared" si="9"/>
        <v>86.805555555555557</v>
      </c>
      <c r="Y27" s="7">
        <v>0</v>
      </c>
      <c r="Z27" s="7">
        <v>3</v>
      </c>
      <c r="AA27" s="7">
        <v>2</v>
      </c>
      <c r="AB27" s="7">
        <v>0</v>
      </c>
      <c r="AC27" s="7" t="s">
        <v>2</v>
      </c>
      <c r="AD27" s="7" t="s">
        <v>2</v>
      </c>
      <c r="AE27" s="7" t="s">
        <v>2</v>
      </c>
      <c r="AF27" s="3" t="s">
        <v>4</v>
      </c>
      <c r="AG27" s="3" t="s">
        <v>4</v>
      </c>
      <c r="AH27" s="3" t="s">
        <v>4</v>
      </c>
    </row>
    <row r="28" spans="1:34" x14ac:dyDescent="0.25">
      <c r="A28" t="s">
        <v>165</v>
      </c>
      <c r="B28" s="22" t="s">
        <v>91</v>
      </c>
      <c r="C28" s="22" t="s">
        <v>227</v>
      </c>
      <c r="D28" s="22" t="s">
        <v>245</v>
      </c>
      <c r="E28" s="22" t="s">
        <v>257</v>
      </c>
      <c r="F28" s="3" t="s">
        <v>3</v>
      </c>
      <c r="G28" s="23">
        <v>50794</v>
      </c>
      <c r="I28" s="23">
        <f t="shared" si="0"/>
        <v>50794</v>
      </c>
      <c r="J28" s="24">
        <v>14</v>
      </c>
      <c r="K28" s="14">
        <v>14</v>
      </c>
      <c r="L28" s="14">
        <f t="shared" si="10"/>
        <v>168</v>
      </c>
      <c r="M28" s="29">
        <f t="shared" si="11"/>
        <v>302.34523809523807</v>
      </c>
      <c r="N28" s="14">
        <v>2013</v>
      </c>
      <c r="O28" s="7">
        <v>7</v>
      </c>
      <c r="P28">
        <v>0</v>
      </c>
      <c r="Q28" s="30">
        <f t="shared" si="12"/>
        <v>0</v>
      </c>
      <c r="R28" s="23">
        <v>13500</v>
      </c>
      <c r="S28" s="17">
        <v>0</v>
      </c>
      <c r="T28" s="17">
        <f t="shared" si="1"/>
        <v>13500</v>
      </c>
      <c r="U28" s="5">
        <v>4</v>
      </c>
      <c r="V28" s="31">
        <v>4</v>
      </c>
      <c r="W28" s="14">
        <f t="shared" si="8"/>
        <v>48</v>
      </c>
      <c r="X28" s="29">
        <f t="shared" si="9"/>
        <v>281.25</v>
      </c>
      <c r="Y28" s="7">
        <v>3</v>
      </c>
      <c r="Z28" s="7">
        <v>1</v>
      </c>
      <c r="AA28" s="7">
        <v>1</v>
      </c>
      <c r="AB28" s="7">
        <v>2</v>
      </c>
      <c r="AC28" s="7" t="s">
        <v>2</v>
      </c>
      <c r="AD28" s="7" t="s">
        <v>2</v>
      </c>
      <c r="AE28" s="7" t="s">
        <v>2</v>
      </c>
      <c r="AF28" s="3" t="s">
        <v>5</v>
      </c>
      <c r="AG28" s="3" t="s">
        <v>5</v>
      </c>
      <c r="AH28" s="3" t="s">
        <v>5</v>
      </c>
    </row>
    <row r="29" spans="1:34" x14ac:dyDescent="0.25">
      <c r="A29" t="s">
        <v>167</v>
      </c>
      <c r="B29" s="22" t="s">
        <v>91</v>
      </c>
      <c r="C29" s="22" t="s">
        <v>228</v>
      </c>
      <c r="D29" s="22" t="s">
        <v>246</v>
      </c>
      <c r="E29" s="22" t="s">
        <v>257</v>
      </c>
      <c r="F29" s="3" t="s">
        <v>3</v>
      </c>
      <c r="G29" s="23">
        <v>40599</v>
      </c>
      <c r="I29" s="23">
        <f t="shared" si="0"/>
        <v>40599</v>
      </c>
      <c r="K29" s="14"/>
      <c r="L29" s="14"/>
      <c r="M29" s="29"/>
      <c r="N29" s="14">
        <v>2013</v>
      </c>
      <c r="O29" s="7">
        <v>8</v>
      </c>
      <c r="Q29" s="30"/>
      <c r="R29" s="23">
        <v>12180</v>
      </c>
      <c r="T29" s="17">
        <f t="shared" si="1"/>
        <v>12180</v>
      </c>
      <c r="V29" s="31"/>
      <c r="W29" s="14"/>
      <c r="X29" s="29"/>
      <c r="Y29" s="7">
        <v>2</v>
      </c>
      <c r="AA29" s="7">
        <v>6</v>
      </c>
      <c r="AC29" s="7" t="s">
        <v>1</v>
      </c>
      <c r="AD29" s="7" t="s">
        <v>1</v>
      </c>
      <c r="AE29" s="7" t="s">
        <v>1</v>
      </c>
    </row>
    <row r="30" spans="1:34" x14ac:dyDescent="0.25">
      <c r="A30" t="s">
        <v>20</v>
      </c>
      <c r="B30" s="22" t="s">
        <v>91</v>
      </c>
      <c r="C30" s="22" t="s">
        <v>229</v>
      </c>
      <c r="D30" s="22" t="s">
        <v>246</v>
      </c>
      <c r="E30" s="22" t="s">
        <v>257</v>
      </c>
      <c r="F30" s="3" t="s">
        <v>3</v>
      </c>
      <c r="G30" s="23">
        <v>55189</v>
      </c>
      <c r="H30" s="23">
        <v>0</v>
      </c>
      <c r="I30" s="23">
        <f t="shared" si="0"/>
        <v>55189</v>
      </c>
      <c r="J30" s="24">
        <v>17.3</v>
      </c>
      <c r="K30" s="14">
        <v>17.3</v>
      </c>
      <c r="L30" s="14">
        <f>K30*12</f>
        <v>207.60000000000002</v>
      </c>
      <c r="M30" s="29">
        <f>I30/L30</f>
        <v>265.8429672447013</v>
      </c>
      <c r="N30" s="14">
        <v>2015</v>
      </c>
      <c r="O30" s="7">
        <v>6</v>
      </c>
      <c r="P30">
        <v>0</v>
      </c>
      <c r="Q30" s="30">
        <f>P30/SUM(O30:P30)</f>
        <v>0</v>
      </c>
      <c r="R30" s="23">
        <v>12735</v>
      </c>
      <c r="S30" s="17">
        <v>0</v>
      </c>
      <c r="T30" s="17">
        <f t="shared" si="1"/>
        <v>12735</v>
      </c>
      <c r="U30" s="5">
        <v>4</v>
      </c>
      <c r="V30" s="31">
        <v>4</v>
      </c>
      <c r="W30" s="14">
        <f>V30*12</f>
        <v>48</v>
      </c>
      <c r="X30" s="29">
        <f>T30/W30</f>
        <v>265.3125</v>
      </c>
      <c r="Y30" s="7">
        <v>1</v>
      </c>
      <c r="AA30" s="7">
        <v>1</v>
      </c>
      <c r="AB30" s="7">
        <v>4</v>
      </c>
      <c r="AC30" s="7" t="s">
        <v>2</v>
      </c>
      <c r="AD30" s="7" t="s">
        <v>2</v>
      </c>
      <c r="AE30" s="7" t="s">
        <v>2</v>
      </c>
      <c r="AF30" s="3" t="s">
        <v>6</v>
      </c>
      <c r="AG30" s="3" t="s">
        <v>21</v>
      </c>
      <c r="AH30" s="3" t="s">
        <v>12</v>
      </c>
    </row>
    <row r="31" spans="1:34" x14ac:dyDescent="0.25">
      <c r="A31" t="s">
        <v>13</v>
      </c>
      <c r="B31" s="22" t="s">
        <v>91</v>
      </c>
      <c r="C31" s="22" t="s">
        <v>94</v>
      </c>
      <c r="D31" s="22" t="s">
        <v>242</v>
      </c>
      <c r="E31" s="22" t="s">
        <v>257</v>
      </c>
      <c r="F31" s="3" t="s">
        <v>3</v>
      </c>
      <c r="G31" s="23">
        <v>42000</v>
      </c>
      <c r="I31" s="23">
        <f t="shared" si="0"/>
        <v>42000</v>
      </c>
      <c r="J31" s="24" t="s">
        <v>14</v>
      </c>
      <c r="K31" s="14">
        <v>12</v>
      </c>
      <c r="L31" s="14">
        <f>K31*12</f>
        <v>144</v>
      </c>
      <c r="M31" s="29">
        <f>I31/L31</f>
        <v>291.66666666666669</v>
      </c>
      <c r="N31" s="14">
        <v>2013</v>
      </c>
      <c r="O31" s="7">
        <v>6</v>
      </c>
      <c r="P31">
        <v>0</v>
      </c>
      <c r="Q31" s="30">
        <f>P31/SUM(O31:P31)</f>
        <v>0</v>
      </c>
      <c r="R31" s="23">
        <v>12200</v>
      </c>
      <c r="T31" s="17">
        <f t="shared" si="1"/>
        <v>12200</v>
      </c>
      <c r="U31" s="5">
        <v>3</v>
      </c>
      <c r="V31" s="31">
        <v>3</v>
      </c>
      <c r="W31" s="14">
        <f>V31*12</f>
        <v>36</v>
      </c>
      <c r="X31" s="29">
        <f>T31/W31</f>
        <v>338.88888888888891</v>
      </c>
      <c r="Y31" s="7">
        <v>0</v>
      </c>
      <c r="Z31" s="7">
        <v>2</v>
      </c>
      <c r="AA31" s="7">
        <v>4</v>
      </c>
      <c r="AD31" s="7" t="s">
        <v>2</v>
      </c>
      <c r="AE31" s="7" t="s">
        <v>2</v>
      </c>
      <c r="AG31" s="3" t="s">
        <v>12</v>
      </c>
      <c r="AH31" s="3" t="s">
        <v>12</v>
      </c>
    </row>
    <row r="32" spans="1:34" x14ac:dyDescent="0.25">
      <c r="A32" t="s">
        <v>10</v>
      </c>
      <c r="B32" s="22" t="s">
        <v>91</v>
      </c>
      <c r="C32" s="22" t="s">
        <v>228</v>
      </c>
      <c r="D32" s="22" t="s">
        <v>242</v>
      </c>
      <c r="E32" s="22" t="s">
        <v>257</v>
      </c>
      <c r="F32" s="3" t="s">
        <v>3</v>
      </c>
      <c r="G32" s="23">
        <v>40000</v>
      </c>
      <c r="I32" s="23">
        <f t="shared" si="0"/>
        <v>40000</v>
      </c>
      <c r="J32" s="24" t="s">
        <v>11</v>
      </c>
      <c r="K32" s="14"/>
      <c r="L32" s="14"/>
      <c r="M32" s="29"/>
      <c r="N32" s="14">
        <v>2011</v>
      </c>
      <c r="O32" s="7">
        <v>6</v>
      </c>
      <c r="Q32" s="30"/>
      <c r="R32" s="23">
        <v>12000</v>
      </c>
      <c r="T32" s="17">
        <f t="shared" si="1"/>
        <v>12000</v>
      </c>
      <c r="U32" s="5" t="s">
        <v>11</v>
      </c>
      <c r="V32" s="31"/>
      <c r="W32" s="14"/>
      <c r="X32" s="29"/>
      <c r="Y32" s="7">
        <v>1</v>
      </c>
      <c r="Z32" s="7">
        <v>1</v>
      </c>
      <c r="AB32" s="7">
        <v>4</v>
      </c>
      <c r="AC32" s="7" t="s">
        <v>2</v>
      </c>
      <c r="AD32" s="7" t="s">
        <v>2</v>
      </c>
      <c r="AE32" s="7" t="s">
        <v>2</v>
      </c>
      <c r="AF32" s="3" t="s">
        <v>5</v>
      </c>
      <c r="AG32" s="3" t="s">
        <v>12</v>
      </c>
      <c r="AH32" s="3" t="s">
        <v>5</v>
      </c>
    </row>
    <row r="33" spans="1:34" x14ac:dyDescent="0.25">
      <c r="A33" t="s">
        <v>173</v>
      </c>
      <c r="B33" s="22" t="s">
        <v>91</v>
      </c>
      <c r="C33" s="22" t="s">
        <v>228</v>
      </c>
      <c r="D33" s="22" t="s">
        <v>242</v>
      </c>
      <c r="E33" s="22" t="s">
        <v>257</v>
      </c>
      <c r="F33" s="3" t="s">
        <v>3</v>
      </c>
      <c r="G33" s="23">
        <v>41832</v>
      </c>
      <c r="H33" s="23">
        <v>0</v>
      </c>
      <c r="I33" s="23">
        <f t="shared" si="0"/>
        <v>41832</v>
      </c>
      <c r="J33" s="24">
        <v>12</v>
      </c>
      <c r="K33" s="14">
        <v>12</v>
      </c>
      <c r="L33" s="14">
        <f>K33*12</f>
        <v>144</v>
      </c>
      <c r="M33" s="29">
        <f>I33/L33</f>
        <v>290.5</v>
      </c>
      <c r="N33" s="14">
        <v>2015</v>
      </c>
      <c r="O33" s="7">
        <v>4</v>
      </c>
      <c r="P33">
        <v>1</v>
      </c>
      <c r="Q33" s="30">
        <f>P33/SUM(O33:P33)</f>
        <v>0.2</v>
      </c>
      <c r="R33" s="23">
        <v>10590</v>
      </c>
      <c r="S33" s="17">
        <v>0</v>
      </c>
      <c r="T33" s="17">
        <f t="shared" si="1"/>
        <v>10590</v>
      </c>
      <c r="U33" s="5" t="s">
        <v>220</v>
      </c>
      <c r="V33" s="31">
        <v>2.5</v>
      </c>
      <c r="W33" s="14">
        <f>V33*12</f>
        <v>30</v>
      </c>
      <c r="X33" s="29">
        <f>T33/W33</f>
        <v>353</v>
      </c>
      <c r="Y33" s="7">
        <v>0</v>
      </c>
      <c r="Z33" s="7">
        <v>1</v>
      </c>
      <c r="AA33" s="7">
        <v>0</v>
      </c>
      <c r="AB33" s="7">
        <v>3</v>
      </c>
      <c r="AC33" s="7" t="s">
        <v>2</v>
      </c>
      <c r="AD33" s="7" t="s">
        <v>2</v>
      </c>
      <c r="AE33" s="7" t="s">
        <v>2</v>
      </c>
      <c r="AF33" s="3" t="s">
        <v>118</v>
      </c>
      <c r="AG33" s="3" t="s">
        <v>118</v>
      </c>
      <c r="AH33" s="3" t="s">
        <v>118</v>
      </c>
    </row>
    <row r="34" spans="1:34" x14ac:dyDescent="0.25">
      <c r="A34" t="s">
        <v>254</v>
      </c>
      <c r="B34" s="22" t="s">
        <v>91</v>
      </c>
      <c r="C34" s="22" t="s">
        <v>228</v>
      </c>
      <c r="D34" s="22" t="s">
        <v>242</v>
      </c>
      <c r="E34" s="22" t="s">
        <v>257</v>
      </c>
      <c r="F34" s="3" t="s">
        <v>3</v>
      </c>
      <c r="G34" s="23">
        <v>47500</v>
      </c>
      <c r="I34" s="23">
        <f t="shared" si="0"/>
        <v>47500</v>
      </c>
      <c r="J34" s="24" t="s">
        <v>255</v>
      </c>
      <c r="K34" s="14"/>
      <c r="L34" s="14"/>
      <c r="M34" s="14"/>
      <c r="N34" s="14">
        <v>2010</v>
      </c>
      <c r="O34" s="7">
        <v>5</v>
      </c>
      <c r="P34">
        <v>0</v>
      </c>
      <c r="Q34" s="30">
        <f>P34/SUM(O34:P34)</f>
        <v>0</v>
      </c>
      <c r="R34" s="23">
        <v>13750</v>
      </c>
      <c r="T34" s="17">
        <f t="shared" ref="T34:T65" si="13">SUM(R34:S34)</f>
        <v>13750</v>
      </c>
      <c r="U34" s="5" t="s">
        <v>255</v>
      </c>
      <c r="V34" s="31"/>
      <c r="W34" s="14"/>
      <c r="X34" s="29"/>
      <c r="Y34" s="7">
        <v>1</v>
      </c>
      <c r="Z34" s="7">
        <v>0</v>
      </c>
      <c r="AA34" s="7">
        <v>3</v>
      </c>
      <c r="AB34" s="7">
        <v>1</v>
      </c>
      <c r="AC34" s="7" t="s">
        <v>2</v>
      </c>
      <c r="AD34" s="7" t="s">
        <v>2</v>
      </c>
      <c r="AE34" s="7" t="s">
        <v>2</v>
      </c>
      <c r="AF34" s="3" t="s">
        <v>118</v>
      </c>
      <c r="AG34" s="3" t="s">
        <v>5</v>
      </c>
      <c r="AH34" s="3" t="s">
        <v>118</v>
      </c>
    </row>
    <row r="35" spans="1:34" x14ac:dyDescent="0.25">
      <c r="A35" s="13" t="s">
        <v>30</v>
      </c>
      <c r="B35" s="22" t="s">
        <v>91</v>
      </c>
      <c r="C35" s="22" t="s">
        <v>94</v>
      </c>
      <c r="D35" s="22" t="s">
        <v>246</v>
      </c>
      <c r="E35" s="22" t="s">
        <v>257</v>
      </c>
      <c r="F35" s="25" t="s">
        <v>3</v>
      </c>
      <c r="G35" s="26">
        <v>59806</v>
      </c>
      <c r="H35" s="26"/>
      <c r="I35" s="23">
        <f t="shared" si="0"/>
        <v>59806</v>
      </c>
      <c r="J35" s="27">
        <v>16</v>
      </c>
      <c r="K35" s="15">
        <v>16</v>
      </c>
      <c r="L35" s="14">
        <f>K35*12</f>
        <v>192</v>
      </c>
      <c r="M35" s="29">
        <f>I35/L35</f>
        <v>311.48958333333331</v>
      </c>
      <c r="N35" s="15">
        <v>2008</v>
      </c>
      <c r="O35" s="19">
        <v>6</v>
      </c>
      <c r="P35" s="13"/>
      <c r="Q35" s="30"/>
      <c r="R35" s="26">
        <v>16522</v>
      </c>
      <c r="S35" s="18"/>
      <c r="T35" s="17">
        <f t="shared" si="13"/>
        <v>16522</v>
      </c>
      <c r="U35" s="20">
        <v>5</v>
      </c>
      <c r="V35" s="32">
        <v>5</v>
      </c>
      <c r="W35" s="14">
        <f>V35*12</f>
        <v>60</v>
      </c>
      <c r="X35" s="29">
        <f>T35/W35</f>
        <v>275.36666666666667</v>
      </c>
      <c r="Y35" s="19">
        <v>1</v>
      </c>
      <c r="Z35" s="19"/>
      <c r="AA35" s="19">
        <v>1</v>
      </c>
      <c r="AB35" s="19">
        <v>4</v>
      </c>
      <c r="AC35" s="19" t="s">
        <v>2</v>
      </c>
      <c r="AD35" s="19" t="s">
        <v>2</v>
      </c>
      <c r="AE35" s="19" t="s">
        <v>2</v>
      </c>
      <c r="AF35" s="25" t="s">
        <v>6</v>
      </c>
      <c r="AG35" s="25" t="s">
        <v>6</v>
      </c>
      <c r="AH35" s="25" t="s">
        <v>6</v>
      </c>
    </row>
    <row r="36" spans="1:34" x14ac:dyDescent="0.25">
      <c r="A36" t="s">
        <v>41</v>
      </c>
      <c r="B36" s="22" t="s">
        <v>91</v>
      </c>
      <c r="C36" s="22" t="s">
        <v>94</v>
      </c>
      <c r="D36" s="22" t="s">
        <v>246</v>
      </c>
      <c r="E36" s="22" t="s">
        <v>257</v>
      </c>
      <c r="F36" s="3" t="s">
        <v>3</v>
      </c>
      <c r="G36" s="23">
        <v>42500</v>
      </c>
      <c r="I36" s="23">
        <f t="shared" si="0"/>
        <v>42500</v>
      </c>
      <c r="J36" s="28" t="s">
        <v>235</v>
      </c>
      <c r="K36" s="14">
        <v>10</v>
      </c>
      <c r="L36" s="14">
        <f>K36*12</f>
        <v>120</v>
      </c>
      <c r="M36" s="29">
        <f>I36/L36</f>
        <v>354.16666666666669</v>
      </c>
      <c r="N36" s="14">
        <v>2015</v>
      </c>
      <c r="O36" s="7">
        <v>5</v>
      </c>
      <c r="P36">
        <v>1</v>
      </c>
      <c r="Q36" s="30">
        <f>P36/SUM(O36:P36)</f>
        <v>0.16666666666666666</v>
      </c>
      <c r="R36" s="23">
        <v>10000</v>
      </c>
      <c r="T36" s="17">
        <f t="shared" si="13"/>
        <v>10000</v>
      </c>
      <c r="U36" s="21" t="s">
        <v>237</v>
      </c>
      <c r="V36" s="31">
        <v>2.5</v>
      </c>
      <c r="W36" s="14">
        <f>V36*12</f>
        <v>30</v>
      </c>
      <c r="X36" s="29">
        <f>T36/W36</f>
        <v>333.33333333333331</v>
      </c>
      <c r="Y36" s="7">
        <v>0</v>
      </c>
      <c r="Z36" s="7">
        <v>2</v>
      </c>
      <c r="AA36" s="7">
        <v>1</v>
      </c>
      <c r="AB36" s="7">
        <v>2</v>
      </c>
      <c r="AC36" s="7" t="s">
        <v>2</v>
      </c>
      <c r="AD36" s="7" t="s">
        <v>2</v>
      </c>
      <c r="AE36" s="7" t="s">
        <v>2</v>
      </c>
      <c r="AF36" s="3" t="s">
        <v>4</v>
      </c>
      <c r="AG36" s="3" t="s">
        <v>5</v>
      </c>
      <c r="AH36" s="3" t="s">
        <v>5</v>
      </c>
    </row>
    <row r="37" spans="1:34" x14ac:dyDescent="0.25">
      <c r="A37" t="s">
        <v>179</v>
      </c>
      <c r="B37" s="22" t="s">
        <v>91</v>
      </c>
      <c r="C37" s="22" t="s">
        <v>228</v>
      </c>
      <c r="D37" s="22" t="s">
        <v>246</v>
      </c>
      <c r="E37" s="22" t="s">
        <v>257</v>
      </c>
      <c r="F37" s="3" t="s">
        <v>3</v>
      </c>
      <c r="G37" s="23">
        <v>45000</v>
      </c>
      <c r="I37" s="23">
        <f t="shared" si="0"/>
        <v>45000</v>
      </c>
      <c r="J37" s="24">
        <v>12</v>
      </c>
      <c r="K37" s="14">
        <v>12</v>
      </c>
      <c r="L37" s="14">
        <f>K37*12</f>
        <v>144</v>
      </c>
      <c r="M37" s="29">
        <f>I37/L37</f>
        <v>312.5</v>
      </c>
      <c r="N37" s="14">
        <v>2015</v>
      </c>
      <c r="O37" s="7">
        <v>6</v>
      </c>
      <c r="P37">
        <v>0</v>
      </c>
      <c r="Q37" s="30">
        <f>P37/SUM(O37:P37)</f>
        <v>0</v>
      </c>
      <c r="R37" s="23">
        <v>13000</v>
      </c>
      <c r="S37" s="17">
        <v>1</v>
      </c>
      <c r="T37" s="17">
        <f t="shared" si="13"/>
        <v>13001</v>
      </c>
      <c r="U37" s="5" t="s">
        <v>224</v>
      </c>
      <c r="V37" s="31">
        <v>2.5</v>
      </c>
      <c r="W37" s="14">
        <f>V37*12</f>
        <v>30</v>
      </c>
      <c r="X37" s="29">
        <f>T37/W37</f>
        <v>433.36666666666667</v>
      </c>
      <c r="Y37" s="7">
        <v>4</v>
      </c>
      <c r="AC37" s="7" t="s">
        <v>2</v>
      </c>
      <c r="AD37" s="7" t="s">
        <v>2</v>
      </c>
      <c r="AE37" s="7" t="s">
        <v>2</v>
      </c>
      <c r="AF37" s="3" t="s">
        <v>21</v>
      </c>
      <c r="AG37" s="3" t="s">
        <v>12</v>
      </c>
      <c r="AH37" s="3" t="s">
        <v>21</v>
      </c>
    </row>
    <row r="38" spans="1:34" x14ac:dyDescent="0.25">
      <c r="A38" t="s">
        <v>180</v>
      </c>
      <c r="B38" s="22" t="s">
        <v>92</v>
      </c>
      <c r="C38" s="22" t="s">
        <v>227</v>
      </c>
      <c r="D38" s="22" t="s">
        <v>242</v>
      </c>
      <c r="E38" s="22" t="s">
        <v>257</v>
      </c>
      <c r="F38" s="3" t="s">
        <v>3</v>
      </c>
      <c r="G38" s="23">
        <v>22000</v>
      </c>
      <c r="I38" s="23">
        <f t="shared" si="0"/>
        <v>22000</v>
      </c>
      <c r="J38" s="24">
        <v>8</v>
      </c>
      <c r="K38" s="14">
        <v>8</v>
      </c>
      <c r="L38" s="14">
        <f>K38*12</f>
        <v>96</v>
      </c>
      <c r="M38" s="29">
        <f>I38/L38</f>
        <v>229.16666666666666</v>
      </c>
      <c r="N38" s="14">
        <v>2014</v>
      </c>
      <c r="O38" s="7">
        <v>5</v>
      </c>
      <c r="P38">
        <v>0</v>
      </c>
      <c r="Q38" s="30">
        <f>P38/SUM(O38:P38)</f>
        <v>0</v>
      </c>
      <c r="R38" s="23">
        <v>6000</v>
      </c>
      <c r="T38" s="17">
        <f t="shared" si="13"/>
        <v>6000</v>
      </c>
      <c r="U38" s="5">
        <v>3</v>
      </c>
      <c r="V38" s="31">
        <v>3</v>
      </c>
      <c r="W38" s="14">
        <f>V38*12</f>
        <v>36</v>
      </c>
      <c r="X38" s="29">
        <f>T38/W38</f>
        <v>166.66666666666666</v>
      </c>
      <c r="Y38" s="7">
        <v>1</v>
      </c>
      <c r="Z38" s="7">
        <v>1</v>
      </c>
      <c r="AA38" s="7">
        <v>2</v>
      </c>
      <c r="AB38" s="7">
        <v>1</v>
      </c>
      <c r="AC38" s="7" t="s">
        <v>2</v>
      </c>
      <c r="AD38" s="7" t="s">
        <v>2</v>
      </c>
      <c r="AE38" s="7" t="s">
        <v>2</v>
      </c>
      <c r="AF38" s="3" t="s">
        <v>6</v>
      </c>
      <c r="AG38" s="3" t="s">
        <v>6</v>
      </c>
      <c r="AH38" s="3" t="s">
        <v>6</v>
      </c>
    </row>
    <row r="39" spans="1:34" x14ac:dyDescent="0.25">
      <c r="A39" t="s">
        <v>7</v>
      </c>
      <c r="B39" s="22" t="s">
        <v>92</v>
      </c>
      <c r="C39" s="22" t="s">
        <v>94</v>
      </c>
      <c r="D39" s="22" t="s">
        <v>246</v>
      </c>
      <c r="E39" s="22" t="s">
        <v>257</v>
      </c>
      <c r="F39" s="3" t="s">
        <v>8</v>
      </c>
      <c r="G39" s="23">
        <v>36000</v>
      </c>
      <c r="I39" s="23">
        <f t="shared" si="0"/>
        <v>36000</v>
      </c>
      <c r="J39" s="24">
        <v>12</v>
      </c>
      <c r="K39" s="14">
        <v>12</v>
      </c>
      <c r="L39" s="14">
        <f>K39*12</f>
        <v>144</v>
      </c>
      <c r="M39" s="29">
        <f>I39/L39</f>
        <v>250</v>
      </c>
      <c r="N39" s="14">
        <v>2015</v>
      </c>
      <c r="O39" s="7">
        <v>4</v>
      </c>
      <c r="Q39" s="30"/>
      <c r="R39" s="23">
        <v>6157</v>
      </c>
      <c r="T39" s="17">
        <f t="shared" si="13"/>
        <v>6157</v>
      </c>
      <c r="U39" s="5">
        <v>2.5</v>
      </c>
      <c r="V39" s="31">
        <v>2.5</v>
      </c>
      <c r="W39" s="14">
        <f>V39*12</f>
        <v>30</v>
      </c>
      <c r="X39" s="29">
        <f>T39/W39</f>
        <v>205.23333333333332</v>
      </c>
      <c r="Y39" s="7">
        <v>2</v>
      </c>
      <c r="AA39" s="7">
        <v>2</v>
      </c>
      <c r="AC39" s="7" t="s">
        <v>2</v>
      </c>
      <c r="AD39" s="7" t="s">
        <v>2</v>
      </c>
      <c r="AE39" s="7" t="s">
        <v>2</v>
      </c>
      <c r="AF39" s="3" t="s">
        <v>6</v>
      </c>
      <c r="AG39" s="3" t="s">
        <v>6</v>
      </c>
      <c r="AH39" s="3" t="s">
        <v>6</v>
      </c>
    </row>
    <row r="40" spans="1:34" x14ac:dyDescent="0.25">
      <c r="A40" t="s">
        <v>182</v>
      </c>
      <c r="B40" s="22" t="s">
        <v>92</v>
      </c>
      <c r="C40" s="22" t="s">
        <v>228</v>
      </c>
      <c r="D40" s="22" t="s">
        <v>242</v>
      </c>
      <c r="E40" s="22" t="s">
        <v>257</v>
      </c>
      <c r="F40" s="3" t="s">
        <v>8</v>
      </c>
      <c r="K40" s="14"/>
      <c r="L40" s="14"/>
      <c r="M40" s="29"/>
      <c r="N40" s="14">
        <v>2014</v>
      </c>
      <c r="O40" s="7">
        <v>5</v>
      </c>
      <c r="P40">
        <v>0</v>
      </c>
      <c r="Q40" s="30">
        <f>P40/SUM(O40:P40)</f>
        <v>0</v>
      </c>
      <c r="T40" s="17">
        <f t="shared" si="13"/>
        <v>0</v>
      </c>
      <c r="V40" s="31"/>
      <c r="W40" s="14"/>
      <c r="X40" s="29"/>
      <c r="Y40" s="7">
        <v>1</v>
      </c>
      <c r="Z40" s="7">
        <v>3</v>
      </c>
      <c r="AA40" s="7">
        <v>1</v>
      </c>
      <c r="AC40" s="7" t="s">
        <v>2</v>
      </c>
      <c r="AD40" s="7" t="s">
        <v>2</v>
      </c>
    </row>
    <row r="41" spans="1:34" x14ac:dyDescent="0.25">
      <c r="A41" t="s">
        <v>185</v>
      </c>
      <c r="B41" s="22" t="s">
        <v>91</v>
      </c>
      <c r="C41" s="22" t="s">
        <v>94</v>
      </c>
      <c r="D41" s="22" t="s">
        <v>246</v>
      </c>
      <c r="E41" s="22" t="s">
        <v>257</v>
      </c>
      <c r="F41" s="3" t="s">
        <v>3</v>
      </c>
      <c r="G41" s="23">
        <v>47846</v>
      </c>
      <c r="H41" s="23">
        <v>0</v>
      </c>
      <c r="I41" s="23">
        <f t="shared" ref="I41:I63" si="14">SUM(G41:H41)</f>
        <v>47846</v>
      </c>
      <c r="J41" s="24" t="s">
        <v>210</v>
      </c>
      <c r="K41" s="14">
        <v>10</v>
      </c>
      <c r="L41" s="14">
        <f t="shared" ref="L41:L55" si="15">K41*12</f>
        <v>120</v>
      </c>
      <c r="M41" s="29">
        <f t="shared" ref="M41:M55" si="16">I41/L41</f>
        <v>398.71666666666664</v>
      </c>
      <c r="N41" s="14">
        <v>2015</v>
      </c>
      <c r="O41" s="7">
        <v>4</v>
      </c>
      <c r="P41">
        <v>0</v>
      </c>
      <c r="Q41" s="30">
        <f>P41/SUM(O41:P41)</f>
        <v>0</v>
      </c>
      <c r="R41" s="23">
        <v>13059</v>
      </c>
      <c r="T41" s="17">
        <f t="shared" si="13"/>
        <v>13059</v>
      </c>
      <c r="U41" s="5" t="s">
        <v>225</v>
      </c>
      <c r="V41" s="31">
        <v>3</v>
      </c>
      <c r="W41" s="14">
        <f>V41*12</f>
        <v>36</v>
      </c>
      <c r="X41" s="29">
        <f>T41/W41</f>
        <v>362.75</v>
      </c>
      <c r="Y41" s="7">
        <v>1</v>
      </c>
      <c r="AA41" s="7">
        <v>1</v>
      </c>
      <c r="AB41" s="7">
        <v>2</v>
      </c>
      <c r="AC41" s="7" t="s">
        <v>1</v>
      </c>
      <c r="AD41" s="7" t="s">
        <v>2</v>
      </c>
      <c r="AE41" s="7" t="s">
        <v>2</v>
      </c>
      <c r="AF41" s="3" t="s">
        <v>4</v>
      </c>
      <c r="AG41" s="3" t="s">
        <v>12</v>
      </c>
      <c r="AH41" s="3" t="s">
        <v>21</v>
      </c>
    </row>
    <row r="42" spans="1:34" x14ac:dyDescent="0.25">
      <c r="A42" t="s">
        <v>187</v>
      </c>
      <c r="B42" s="22" t="s">
        <v>91</v>
      </c>
      <c r="C42" s="22" t="s">
        <v>227</v>
      </c>
      <c r="D42" s="22" t="s">
        <v>246</v>
      </c>
      <c r="E42" s="22" t="s">
        <v>257</v>
      </c>
      <c r="F42" s="3" t="s">
        <v>3</v>
      </c>
      <c r="G42" s="23">
        <v>50000</v>
      </c>
      <c r="H42" s="23">
        <v>0</v>
      </c>
      <c r="I42" s="23">
        <f t="shared" si="14"/>
        <v>50000</v>
      </c>
      <c r="J42" s="24" t="s">
        <v>211</v>
      </c>
      <c r="K42" s="14">
        <v>8</v>
      </c>
      <c r="L42" s="14">
        <f t="shared" si="15"/>
        <v>96</v>
      </c>
      <c r="M42" s="29">
        <f t="shared" si="16"/>
        <v>520.83333333333337</v>
      </c>
      <c r="N42" s="14">
        <v>2014</v>
      </c>
      <c r="O42" s="7">
        <v>6</v>
      </c>
      <c r="P42">
        <v>0</v>
      </c>
      <c r="Q42" s="30">
        <f>P42/SUM(O42:P42)</f>
        <v>0</v>
      </c>
      <c r="R42" s="23">
        <v>16500</v>
      </c>
      <c r="S42" s="17">
        <v>0</v>
      </c>
      <c r="T42" s="17">
        <f t="shared" si="13"/>
        <v>16500</v>
      </c>
      <c r="U42" s="5" t="s">
        <v>223</v>
      </c>
      <c r="V42" s="31">
        <v>3.5</v>
      </c>
      <c r="W42" s="14">
        <f>V42*12</f>
        <v>42</v>
      </c>
      <c r="X42" s="29">
        <f>T42/W42</f>
        <v>392.85714285714283</v>
      </c>
      <c r="Z42" s="7">
        <v>2</v>
      </c>
      <c r="AA42" s="7">
        <v>3</v>
      </c>
      <c r="AB42" s="7">
        <v>2</v>
      </c>
      <c r="AC42" s="7" t="s">
        <v>2</v>
      </c>
      <c r="AD42" s="7" t="s">
        <v>2</v>
      </c>
      <c r="AE42" s="7" t="s">
        <v>2</v>
      </c>
      <c r="AF42" s="3" t="s">
        <v>6</v>
      </c>
      <c r="AG42" s="3" t="s">
        <v>6</v>
      </c>
      <c r="AH42" s="3" t="s">
        <v>6</v>
      </c>
    </row>
    <row r="43" spans="1:34" x14ac:dyDescent="0.25">
      <c r="A43" t="s">
        <v>188</v>
      </c>
      <c r="B43" s="22" t="s">
        <v>91</v>
      </c>
      <c r="C43" s="22" t="s">
        <v>228</v>
      </c>
      <c r="D43" s="22" t="s">
        <v>242</v>
      </c>
      <c r="E43" s="22" t="s">
        <v>257</v>
      </c>
      <c r="F43" s="3" t="s">
        <v>3</v>
      </c>
      <c r="G43" s="23">
        <v>55000</v>
      </c>
      <c r="I43" s="23">
        <f t="shared" si="14"/>
        <v>55000</v>
      </c>
      <c r="J43" s="24" t="s">
        <v>212</v>
      </c>
      <c r="K43" s="14">
        <v>4</v>
      </c>
      <c r="L43" s="14">
        <f t="shared" si="15"/>
        <v>48</v>
      </c>
      <c r="M43" s="29">
        <f t="shared" si="16"/>
        <v>1145.8333333333333</v>
      </c>
      <c r="N43" s="14">
        <v>2010</v>
      </c>
      <c r="O43" s="7">
        <v>6</v>
      </c>
      <c r="Q43" s="30"/>
      <c r="R43" s="23">
        <v>13000</v>
      </c>
      <c r="T43" s="17">
        <f t="shared" si="13"/>
        <v>13000</v>
      </c>
      <c r="U43" s="21" t="s">
        <v>237</v>
      </c>
      <c r="V43" s="31">
        <v>2.5</v>
      </c>
      <c r="W43" s="14">
        <f>V43*12</f>
        <v>30</v>
      </c>
      <c r="X43" s="29">
        <f>T43/W43</f>
        <v>433.33333333333331</v>
      </c>
      <c r="Y43" s="7">
        <v>1</v>
      </c>
      <c r="Z43" s="7">
        <v>2</v>
      </c>
      <c r="AB43" s="7">
        <v>3</v>
      </c>
      <c r="AC43" s="7" t="s">
        <v>2</v>
      </c>
      <c r="AD43" s="7" t="s">
        <v>2</v>
      </c>
      <c r="AE43" s="7" t="s">
        <v>2</v>
      </c>
      <c r="AG43" s="3" t="s">
        <v>6</v>
      </c>
    </row>
    <row r="44" spans="1:34" x14ac:dyDescent="0.25">
      <c r="A44" t="s">
        <v>192</v>
      </c>
      <c r="B44" s="22" t="s">
        <v>91</v>
      </c>
      <c r="C44" s="22" t="s">
        <v>227</v>
      </c>
      <c r="D44" s="22" t="s">
        <v>241</v>
      </c>
      <c r="E44" s="22" t="s">
        <v>257</v>
      </c>
      <c r="F44" s="3" t="s">
        <v>3</v>
      </c>
      <c r="G44" s="23">
        <v>40000</v>
      </c>
      <c r="I44" s="23">
        <f t="shared" si="14"/>
        <v>40000</v>
      </c>
      <c r="J44" s="24">
        <v>12</v>
      </c>
      <c r="K44" s="14">
        <v>12</v>
      </c>
      <c r="L44" s="14">
        <f t="shared" si="15"/>
        <v>144</v>
      </c>
      <c r="M44" s="29">
        <f t="shared" si="16"/>
        <v>277.77777777777777</v>
      </c>
      <c r="N44" s="14">
        <v>2014</v>
      </c>
      <c r="O44" s="7">
        <v>7</v>
      </c>
      <c r="P44">
        <v>0</v>
      </c>
      <c r="Q44" s="30">
        <f>P44/SUM(O44:P44)</f>
        <v>0</v>
      </c>
      <c r="R44" s="23">
        <v>12000</v>
      </c>
      <c r="T44" s="17">
        <f t="shared" si="13"/>
        <v>12000</v>
      </c>
      <c r="U44" s="5">
        <v>8</v>
      </c>
      <c r="V44" s="31">
        <v>8</v>
      </c>
      <c r="W44" s="14">
        <f>V44*12</f>
        <v>96</v>
      </c>
      <c r="X44" s="29">
        <f>T44/W44</f>
        <v>125</v>
      </c>
      <c r="Y44" s="7">
        <v>1</v>
      </c>
      <c r="Z44" s="7">
        <v>1</v>
      </c>
      <c r="AA44" s="7">
        <v>5</v>
      </c>
      <c r="AC44" s="7" t="s">
        <v>2</v>
      </c>
      <c r="AD44" s="7" t="s">
        <v>2</v>
      </c>
      <c r="AE44" s="7" t="s">
        <v>2</v>
      </c>
      <c r="AF44" s="3" t="s">
        <v>6</v>
      </c>
      <c r="AG44" s="3" t="s">
        <v>6</v>
      </c>
      <c r="AH44" s="3" t="s">
        <v>6</v>
      </c>
    </row>
    <row r="45" spans="1:34" x14ac:dyDescent="0.25">
      <c r="A45" t="s">
        <v>193</v>
      </c>
      <c r="B45" s="22" t="s">
        <v>91</v>
      </c>
      <c r="C45" s="22" t="s">
        <v>227</v>
      </c>
      <c r="D45" s="22" t="s">
        <v>241</v>
      </c>
      <c r="E45" s="22" t="s">
        <v>257</v>
      </c>
      <c r="F45" s="3" t="s">
        <v>3</v>
      </c>
      <c r="G45" s="23">
        <v>46450</v>
      </c>
      <c r="H45" s="23">
        <v>0</v>
      </c>
      <c r="I45" s="23">
        <f t="shared" si="14"/>
        <v>46450</v>
      </c>
      <c r="J45" s="24">
        <v>12</v>
      </c>
      <c r="K45" s="14">
        <v>12</v>
      </c>
      <c r="L45" s="14">
        <f t="shared" si="15"/>
        <v>144</v>
      </c>
      <c r="M45" s="29">
        <f t="shared" si="16"/>
        <v>322.56944444444446</v>
      </c>
      <c r="N45" s="14">
        <v>2008</v>
      </c>
      <c r="O45" s="7">
        <v>6</v>
      </c>
      <c r="P45">
        <v>0</v>
      </c>
      <c r="Q45" s="30">
        <f>P45/SUM(O45:P45)</f>
        <v>0</v>
      </c>
      <c r="R45" s="23">
        <v>13000</v>
      </c>
      <c r="S45" s="17">
        <v>0</v>
      </c>
      <c r="T45" s="17">
        <f t="shared" si="13"/>
        <v>13000</v>
      </c>
      <c r="U45" s="5">
        <v>3</v>
      </c>
      <c r="V45" s="31">
        <v>3</v>
      </c>
      <c r="W45" s="14">
        <f>V45*12</f>
        <v>36</v>
      </c>
      <c r="X45" s="29">
        <f>T45/W45</f>
        <v>361.11111111111109</v>
      </c>
      <c r="Y45" s="7">
        <v>1</v>
      </c>
      <c r="Z45" s="7">
        <v>3</v>
      </c>
      <c r="AA45" s="7">
        <v>1</v>
      </c>
      <c r="AB45" s="7">
        <v>1</v>
      </c>
      <c r="AC45" s="7" t="s">
        <v>2</v>
      </c>
      <c r="AD45" s="7" t="s">
        <v>2</v>
      </c>
      <c r="AE45" s="7" t="s">
        <v>2</v>
      </c>
      <c r="AF45" s="3" t="s">
        <v>6</v>
      </c>
      <c r="AG45" s="3" t="s">
        <v>12</v>
      </c>
      <c r="AH45" s="3" t="s">
        <v>6</v>
      </c>
    </row>
    <row r="46" spans="1:34" x14ac:dyDescent="0.25">
      <c r="A46" t="s">
        <v>40</v>
      </c>
      <c r="B46" s="22" t="s">
        <v>92</v>
      </c>
      <c r="C46" s="22" t="s">
        <v>227</v>
      </c>
      <c r="D46" s="22" t="s">
        <v>243</v>
      </c>
      <c r="E46" s="22" t="s">
        <v>257</v>
      </c>
      <c r="F46" s="3" t="s">
        <v>3</v>
      </c>
      <c r="G46" s="23">
        <v>21500</v>
      </c>
      <c r="H46" s="23">
        <v>0</v>
      </c>
      <c r="I46" s="23">
        <f t="shared" si="14"/>
        <v>21500</v>
      </c>
      <c r="J46" s="24">
        <v>5</v>
      </c>
      <c r="K46" s="14">
        <v>5</v>
      </c>
      <c r="L46" s="14">
        <f t="shared" si="15"/>
        <v>60</v>
      </c>
      <c r="M46" s="29">
        <f t="shared" si="16"/>
        <v>358.33333333333331</v>
      </c>
      <c r="N46" s="14">
        <v>2010</v>
      </c>
      <c r="O46" s="7">
        <v>5</v>
      </c>
      <c r="P46">
        <v>0</v>
      </c>
      <c r="Q46" s="30">
        <f>P46/SUM(O46:P46)</f>
        <v>0</v>
      </c>
      <c r="R46" s="23">
        <v>6200</v>
      </c>
      <c r="S46" s="17">
        <v>0</v>
      </c>
      <c r="T46" s="17">
        <f t="shared" si="13"/>
        <v>6200</v>
      </c>
      <c r="V46" s="31"/>
      <c r="W46" s="14"/>
      <c r="X46" s="29"/>
      <c r="Y46" s="7">
        <v>1</v>
      </c>
      <c r="Z46" s="7">
        <v>3</v>
      </c>
      <c r="AA46" s="7">
        <v>1</v>
      </c>
      <c r="AC46" s="7" t="s">
        <v>2</v>
      </c>
      <c r="AD46" s="7" t="s">
        <v>2</v>
      </c>
      <c r="AE46" s="7" t="s">
        <v>2</v>
      </c>
      <c r="AF46" s="3" t="s">
        <v>6</v>
      </c>
      <c r="AG46" s="3" t="s">
        <v>6</v>
      </c>
    </row>
    <row r="47" spans="1:34" x14ac:dyDescent="0.25">
      <c r="A47" t="s">
        <v>136</v>
      </c>
      <c r="B47" s="22" t="s">
        <v>92</v>
      </c>
      <c r="C47" s="22" t="s">
        <v>227</v>
      </c>
      <c r="D47" s="22" t="s">
        <v>246</v>
      </c>
      <c r="E47" s="22" t="s">
        <v>258</v>
      </c>
      <c r="F47" s="3" t="s">
        <v>3</v>
      </c>
      <c r="G47" s="23">
        <v>23600</v>
      </c>
      <c r="I47" s="23">
        <f t="shared" si="14"/>
        <v>23600</v>
      </c>
      <c r="J47" s="24" t="s">
        <v>197</v>
      </c>
      <c r="K47" s="14">
        <v>10</v>
      </c>
      <c r="L47" s="14">
        <f t="shared" si="15"/>
        <v>120</v>
      </c>
      <c r="M47" s="29">
        <f t="shared" si="16"/>
        <v>196.66666666666666</v>
      </c>
      <c r="N47" s="14">
        <v>2014</v>
      </c>
      <c r="O47" s="7">
        <v>5</v>
      </c>
      <c r="P47">
        <v>1</v>
      </c>
      <c r="Q47" s="30">
        <f>P47/SUM(O47:P47)</f>
        <v>0.16666666666666666</v>
      </c>
      <c r="R47" s="23">
        <v>6157</v>
      </c>
      <c r="T47" s="17">
        <f t="shared" si="13"/>
        <v>6157</v>
      </c>
      <c r="U47" s="5">
        <v>2.5</v>
      </c>
      <c r="V47" s="31">
        <v>2.5</v>
      </c>
      <c r="W47" s="14">
        <f>V47*12</f>
        <v>30</v>
      </c>
      <c r="X47" s="29">
        <f>T47/W47</f>
        <v>205.23333333333332</v>
      </c>
      <c r="Y47" s="7">
        <v>2</v>
      </c>
      <c r="Z47" s="7">
        <v>2</v>
      </c>
      <c r="AB47" s="7">
        <v>1</v>
      </c>
      <c r="AC47" s="7" t="s">
        <v>1</v>
      </c>
      <c r="AD47" s="7" t="s">
        <v>1</v>
      </c>
      <c r="AE47" s="7" t="s">
        <v>1</v>
      </c>
      <c r="AF47" s="3" t="s">
        <v>4</v>
      </c>
      <c r="AG47" s="3" t="s">
        <v>4</v>
      </c>
      <c r="AH47" s="3" t="s">
        <v>4</v>
      </c>
    </row>
    <row r="48" spans="1:34" x14ac:dyDescent="0.25">
      <c r="A48" t="s">
        <v>139</v>
      </c>
      <c r="B48" s="22" t="s">
        <v>91</v>
      </c>
      <c r="C48" s="22" t="s">
        <v>228</v>
      </c>
      <c r="D48" s="22" t="s">
        <v>242</v>
      </c>
      <c r="E48" s="22" t="s">
        <v>258</v>
      </c>
      <c r="F48" s="3" t="s">
        <v>3</v>
      </c>
      <c r="G48" s="23">
        <v>46080</v>
      </c>
      <c r="I48" s="23">
        <f t="shared" si="14"/>
        <v>46080</v>
      </c>
      <c r="J48" s="24">
        <v>12</v>
      </c>
      <c r="K48" s="14">
        <v>12</v>
      </c>
      <c r="L48" s="14">
        <f t="shared" si="15"/>
        <v>144</v>
      </c>
      <c r="M48" s="29">
        <f t="shared" si="16"/>
        <v>320</v>
      </c>
      <c r="N48" s="14">
        <v>2011</v>
      </c>
      <c r="O48" s="7">
        <v>6</v>
      </c>
      <c r="Q48" s="30"/>
      <c r="R48" s="23">
        <v>13320</v>
      </c>
      <c r="T48" s="17">
        <f t="shared" si="13"/>
        <v>13320</v>
      </c>
      <c r="U48" s="5">
        <v>4</v>
      </c>
      <c r="V48" s="31">
        <v>4</v>
      </c>
      <c r="W48" s="14">
        <f>V48*12</f>
        <v>48</v>
      </c>
      <c r="X48" s="29">
        <f>T48/W48</f>
        <v>277.5</v>
      </c>
      <c r="Y48" s="7">
        <v>1</v>
      </c>
      <c r="AA48" s="7">
        <v>2</v>
      </c>
      <c r="AB48" s="7">
        <v>3</v>
      </c>
      <c r="AC48" s="7" t="s">
        <v>2</v>
      </c>
      <c r="AD48" s="7" t="s">
        <v>2</v>
      </c>
      <c r="AE48" s="7" t="s">
        <v>2</v>
      </c>
      <c r="AF48" s="3" t="s">
        <v>118</v>
      </c>
      <c r="AG48" s="3" t="s">
        <v>5</v>
      </c>
      <c r="AH48" s="3" t="s">
        <v>6</v>
      </c>
    </row>
    <row r="49" spans="1:34" x14ac:dyDescent="0.25">
      <c r="A49" t="s">
        <v>140</v>
      </c>
      <c r="B49" s="22" t="s">
        <v>91</v>
      </c>
      <c r="C49" s="22" t="s">
        <v>229</v>
      </c>
      <c r="D49" s="22" t="s">
        <v>247</v>
      </c>
      <c r="E49" s="22" t="s">
        <v>258</v>
      </c>
      <c r="F49" s="3" t="s">
        <v>3</v>
      </c>
      <c r="G49" s="23">
        <v>55000</v>
      </c>
      <c r="H49" s="23">
        <v>0</v>
      </c>
      <c r="I49" s="23">
        <f t="shared" si="14"/>
        <v>55000</v>
      </c>
      <c r="J49" s="24" t="s">
        <v>198</v>
      </c>
      <c r="K49" s="14">
        <v>9</v>
      </c>
      <c r="L49" s="14">
        <f t="shared" si="15"/>
        <v>108</v>
      </c>
      <c r="M49" s="29">
        <f t="shared" si="16"/>
        <v>509.25925925925924</v>
      </c>
      <c r="N49" s="14">
        <v>2009</v>
      </c>
      <c r="O49" s="7">
        <v>6</v>
      </c>
      <c r="Q49" s="30"/>
      <c r="R49" s="23">
        <v>14000</v>
      </c>
      <c r="S49" s="17">
        <v>0</v>
      </c>
      <c r="T49" s="17">
        <f t="shared" si="13"/>
        <v>14000</v>
      </c>
      <c r="U49" s="21" t="s">
        <v>237</v>
      </c>
      <c r="V49" s="31">
        <v>2.5</v>
      </c>
      <c r="W49" s="14">
        <f>V49*12</f>
        <v>30</v>
      </c>
      <c r="X49" s="29">
        <f>T49/W49</f>
        <v>466.66666666666669</v>
      </c>
      <c r="Y49" s="7">
        <v>1</v>
      </c>
      <c r="Z49" s="7">
        <v>1</v>
      </c>
      <c r="AA49" s="7">
        <v>1</v>
      </c>
      <c r="AB49" s="7">
        <v>3</v>
      </c>
      <c r="AC49" s="7" t="s">
        <v>2</v>
      </c>
      <c r="AD49" s="7" t="s">
        <v>2</v>
      </c>
      <c r="AE49" s="7" t="s">
        <v>2</v>
      </c>
      <c r="AF49" s="3" t="s">
        <v>21</v>
      </c>
      <c r="AG49" s="3" t="s">
        <v>21</v>
      </c>
      <c r="AH49" s="3" t="s">
        <v>21</v>
      </c>
    </row>
    <row r="50" spans="1:34" x14ac:dyDescent="0.25">
      <c r="A50" t="s">
        <v>141</v>
      </c>
      <c r="B50" s="22" t="s">
        <v>91</v>
      </c>
      <c r="C50" s="22" t="s">
        <v>229</v>
      </c>
      <c r="D50" s="22" t="s">
        <v>241</v>
      </c>
      <c r="E50" s="22" t="s">
        <v>258</v>
      </c>
      <c r="F50" s="3" t="s">
        <v>3</v>
      </c>
      <c r="G50" s="23">
        <v>60000</v>
      </c>
      <c r="I50" s="23">
        <f t="shared" si="14"/>
        <v>60000</v>
      </c>
      <c r="J50" s="28" t="s">
        <v>236</v>
      </c>
      <c r="K50" s="14">
        <v>13</v>
      </c>
      <c r="L50" s="14">
        <f t="shared" si="15"/>
        <v>156</v>
      </c>
      <c r="M50" s="29">
        <f t="shared" si="16"/>
        <v>384.61538461538464</v>
      </c>
      <c r="N50" s="14">
        <v>2011</v>
      </c>
      <c r="O50" s="7">
        <v>7</v>
      </c>
      <c r="P50">
        <v>0</v>
      </c>
      <c r="Q50" s="30">
        <f>P50/SUM(O50:P50)</f>
        <v>0</v>
      </c>
      <c r="R50" s="23">
        <v>17000</v>
      </c>
      <c r="T50" s="17">
        <f t="shared" si="13"/>
        <v>17000</v>
      </c>
      <c r="U50" s="21" t="s">
        <v>235</v>
      </c>
      <c r="V50" s="31">
        <v>10</v>
      </c>
      <c r="W50" s="14">
        <f>V50*12</f>
        <v>120</v>
      </c>
      <c r="X50" s="29">
        <f>T50/W50</f>
        <v>141.66666666666666</v>
      </c>
      <c r="Y50" s="7">
        <v>1</v>
      </c>
      <c r="Z50" s="7">
        <v>2</v>
      </c>
      <c r="AA50" s="7">
        <v>3</v>
      </c>
      <c r="AB50" s="7">
        <v>1</v>
      </c>
      <c r="AC50" s="7" t="s">
        <v>2</v>
      </c>
      <c r="AD50" s="7" t="s">
        <v>2</v>
      </c>
      <c r="AE50" s="7" t="s">
        <v>1</v>
      </c>
      <c r="AF50" s="3" t="s">
        <v>6</v>
      </c>
      <c r="AG50" s="3" t="s">
        <v>12</v>
      </c>
      <c r="AH50" s="3" t="s">
        <v>4</v>
      </c>
    </row>
    <row r="51" spans="1:34" x14ac:dyDescent="0.25">
      <c r="A51" t="s">
        <v>148</v>
      </c>
      <c r="B51" s="22" t="s">
        <v>91</v>
      </c>
      <c r="C51" s="22" t="s">
        <v>229</v>
      </c>
      <c r="D51" s="22" t="s">
        <v>241</v>
      </c>
      <c r="E51" s="22" t="s">
        <v>258</v>
      </c>
      <c r="F51" s="3" t="s">
        <v>3</v>
      </c>
      <c r="G51" s="23">
        <v>57000</v>
      </c>
      <c r="I51" s="23">
        <f t="shared" si="14"/>
        <v>57000</v>
      </c>
      <c r="J51" s="24" t="s">
        <v>14</v>
      </c>
      <c r="K51" s="14">
        <v>12</v>
      </c>
      <c r="L51" s="14">
        <f t="shared" si="15"/>
        <v>144</v>
      </c>
      <c r="M51" s="29">
        <f t="shared" si="16"/>
        <v>395.83333333333331</v>
      </c>
      <c r="N51" s="14">
        <v>2015</v>
      </c>
      <c r="Q51" s="30"/>
      <c r="T51" s="17">
        <f t="shared" si="13"/>
        <v>0</v>
      </c>
      <c r="V51" s="31"/>
      <c r="W51" s="14"/>
      <c r="X51" s="29"/>
    </row>
    <row r="52" spans="1:34" x14ac:dyDescent="0.25">
      <c r="A52" t="s">
        <v>0</v>
      </c>
      <c r="B52" s="22" t="s">
        <v>91</v>
      </c>
      <c r="C52" s="22" t="s">
        <v>227</v>
      </c>
      <c r="D52" s="22" t="s">
        <v>241</v>
      </c>
      <c r="E52" s="22" t="s">
        <v>258</v>
      </c>
      <c r="F52" s="3" t="s">
        <v>3</v>
      </c>
      <c r="G52" s="23">
        <v>43000</v>
      </c>
      <c r="I52" s="23">
        <f t="shared" si="14"/>
        <v>43000</v>
      </c>
      <c r="J52" s="24">
        <v>14</v>
      </c>
      <c r="K52" s="14">
        <v>14</v>
      </c>
      <c r="L52" s="14">
        <f t="shared" si="15"/>
        <v>168</v>
      </c>
      <c r="M52" s="29">
        <f t="shared" si="16"/>
        <v>255.95238095238096</v>
      </c>
      <c r="N52" s="14">
        <v>2007</v>
      </c>
      <c r="O52" s="7">
        <v>6</v>
      </c>
      <c r="P52">
        <v>1</v>
      </c>
      <c r="Q52" s="30">
        <f>P52/SUM(O52:P52)</f>
        <v>0.14285714285714285</v>
      </c>
      <c r="R52" s="23">
        <v>12500</v>
      </c>
      <c r="T52" s="17">
        <f t="shared" si="13"/>
        <v>12500</v>
      </c>
      <c r="U52" s="5">
        <v>5</v>
      </c>
      <c r="V52" s="31">
        <v>5</v>
      </c>
      <c r="W52" s="14">
        <f>V52*12</f>
        <v>60</v>
      </c>
      <c r="X52" s="29">
        <f>T52/W52</f>
        <v>208.33333333333334</v>
      </c>
      <c r="Y52" s="7">
        <v>1</v>
      </c>
      <c r="Z52" s="7">
        <v>1</v>
      </c>
      <c r="AA52" s="7">
        <v>2</v>
      </c>
      <c r="AB52" s="7">
        <v>2</v>
      </c>
      <c r="AC52" s="7" t="s">
        <v>2</v>
      </c>
      <c r="AD52" s="7" t="s">
        <v>2</v>
      </c>
      <c r="AE52" s="7" t="s">
        <v>2</v>
      </c>
      <c r="AF52" s="3" t="s">
        <v>5</v>
      </c>
      <c r="AG52" s="3" t="s">
        <v>6</v>
      </c>
      <c r="AH52" s="3" t="s">
        <v>5</v>
      </c>
    </row>
    <row r="53" spans="1:34" x14ac:dyDescent="0.25">
      <c r="A53" t="s">
        <v>150</v>
      </c>
      <c r="B53" s="22" t="s">
        <v>92</v>
      </c>
      <c r="C53" s="22" t="s">
        <v>227</v>
      </c>
      <c r="D53" s="22" t="s">
        <v>241</v>
      </c>
      <c r="E53" s="22" t="s">
        <v>258</v>
      </c>
      <c r="F53" s="3" t="s">
        <v>3</v>
      </c>
      <c r="G53" s="23">
        <v>42500</v>
      </c>
      <c r="I53" s="23">
        <f t="shared" si="14"/>
        <v>42500</v>
      </c>
      <c r="J53" s="24" t="s">
        <v>200</v>
      </c>
      <c r="K53" s="14">
        <v>3</v>
      </c>
      <c r="L53" s="14">
        <f t="shared" si="15"/>
        <v>36</v>
      </c>
      <c r="M53" s="29">
        <f t="shared" si="16"/>
        <v>1180.5555555555557</v>
      </c>
      <c r="N53" s="14">
        <v>2013</v>
      </c>
      <c r="O53" s="7">
        <v>7</v>
      </c>
      <c r="Q53" s="30"/>
      <c r="R53" s="23">
        <v>6200</v>
      </c>
      <c r="T53" s="17">
        <f t="shared" si="13"/>
        <v>6200</v>
      </c>
      <c r="U53" s="5">
        <v>2</v>
      </c>
      <c r="V53" s="31">
        <v>2</v>
      </c>
      <c r="W53" s="14">
        <f>V53*12</f>
        <v>24</v>
      </c>
      <c r="X53" s="29">
        <f>T53/W53</f>
        <v>258.33333333333331</v>
      </c>
      <c r="Y53" s="7">
        <v>2</v>
      </c>
      <c r="Z53" s="7">
        <v>4</v>
      </c>
      <c r="AA53" s="7">
        <v>1</v>
      </c>
      <c r="AC53" s="7" t="s">
        <v>2</v>
      </c>
      <c r="AD53" s="7" t="s">
        <v>2</v>
      </c>
      <c r="AE53" s="7" t="s">
        <v>2</v>
      </c>
      <c r="AF53" s="3" t="s">
        <v>4</v>
      </c>
      <c r="AG53" s="3" t="s">
        <v>4</v>
      </c>
      <c r="AH53" s="3" t="s">
        <v>4</v>
      </c>
    </row>
    <row r="54" spans="1:34" x14ac:dyDescent="0.25">
      <c r="A54" t="s">
        <v>31</v>
      </c>
      <c r="B54" s="22" t="s">
        <v>92</v>
      </c>
      <c r="C54" s="22" t="s">
        <v>227</v>
      </c>
      <c r="D54" s="22" t="s">
        <v>246</v>
      </c>
      <c r="E54" s="22" t="s">
        <v>258</v>
      </c>
      <c r="F54" s="3" t="s">
        <v>3</v>
      </c>
      <c r="G54" s="23">
        <v>39406</v>
      </c>
      <c r="I54" s="23">
        <f t="shared" si="14"/>
        <v>39406</v>
      </c>
      <c r="J54" s="24">
        <v>12</v>
      </c>
      <c r="K54" s="14">
        <v>12</v>
      </c>
      <c r="L54" s="14">
        <f t="shared" si="15"/>
        <v>144</v>
      </c>
      <c r="M54" s="29">
        <f t="shared" si="16"/>
        <v>273.65277777777777</v>
      </c>
      <c r="N54" s="14">
        <v>2012</v>
      </c>
      <c r="O54" s="7">
        <v>4</v>
      </c>
      <c r="P54">
        <v>2</v>
      </c>
      <c r="Q54" s="30">
        <f>P54/SUM(O54:P54)</f>
        <v>0.33333333333333331</v>
      </c>
      <c r="R54" s="23">
        <v>6157</v>
      </c>
      <c r="T54" s="17">
        <f t="shared" si="13"/>
        <v>6157</v>
      </c>
      <c r="U54" s="5">
        <v>2.5</v>
      </c>
      <c r="V54" s="31">
        <v>2.5</v>
      </c>
      <c r="W54" s="14">
        <f>V54*12</f>
        <v>30</v>
      </c>
      <c r="X54" s="29">
        <f>T54/W54</f>
        <v>205.23333333333332</v>
      </c>
      <c r="Y54" s="7">
        <v>2</v>
      </c>
      <c r="Z54" s="7">
        <v>2</v>
      </c>
      <c r="AC54" s="7" t="s">
        <v>1</v>
      </c>
      <c r="AD54" s="7" t="s">
        <v>1</v>
      </c>
      <c r="AE54" s="7" t="s">
        <v>1</v>
      </c>
    </row>
    <row r="55" spans="1:34" x14ac:dyDescent="0.25">
      <c r="A55" t="s">
        <v>24</v>
      </c>
      <c r="B55" s="22" t="s">
        <v>91</v>
      </c>
      <c r="C55" s="22" t="s">
        <v>94</v>
      </c>
      <c r="D55" s="22" t="s">
        <v>241</v>
      </c>
      <c r="E55" s="22" t="s">
        <v>258</v>
      </c>
      <c r="F55" s="3" t="s">
        <v>3</v>
      </c>
      <c r="G55" s="23">
        <v>50000</v>
      </c>
      <c r="H55" s="23">
        <v>0</v>
      </c>
      <c r="I55" s="23">
        <f t="shared" si="14"/>
        <v>50000</v>
      </c>
      <c r="J55" s="28" t="s">
        <v>233</v>
      </c>
      <c r="K55" s="14">
        <v>7.5</v>
      </c>
      <c r="L55" s="14">
        <f t="shared" si="15"/>
        <v>90</v>
      </c>
      <c r="M55" s="29">
        <f t="shared" si="16"/>
        <v>555.55555555555554</v>
      </c>
      <c r="N55" s="14">
        <v>2013</v>
      </c>
      <c r="O55" s="7">
        <v>6</v>
      </c>
      <c r="P55">
        <v>0</v>
      </c>
      <c r="Q55" s="30">
        <f>P55/SUM(O55:P55)</f>
        <v>0</v>
      </c>
      <c r="R55" s="23">
        <v>12500</v>
      </c>
      <c r="S55" s="17">
        <v>0</v>
      </c>
      <c r="T55" s="17">
        <f t="shared" si="13"/>
        <v>12500</v>
      </c>
      <c r="U55" s="21" t="s">
        <v>237</v>
      </c>
      <c r="V55" s="31">
        <v>2.5</v>
      </c>
      <c r="W55" s="14">
        <f>V55*12</f>
        <v>30</v>
      </c>
      <c r="X55" s="29">
        <f>T55/W55</f>
        <v>416.66666666666669</v>
      </c>
      <c r="Y55" s="7">
        <v>1</v>
      </c>
      <c r="Z55" s="7">
        <v>1</v>
      </c>
      <c r="AA55" s="7">
        <v>2</v>
      </c>
      <c r="AB55" s="7">
        <v>2</v>
      </c>
      <c r="AC55" s="7" t="s">
        <v>1</v>
      </c>
      <c r="AD55" s="7" t="s">
        <v>2</v>
      </c>
      <c r="AE55" s="7" t="s">
        <v>2</v>
      </c>
      <c r="AG55" s="3" t="s">
        <v>6</v>
      </c>
      <c r="AH55" s="3" t="s">
        <v>6</v>
      </c>
    </row>
    <row r="56" spans="1:34" x14ac:dyDescent="0.25">
      <c r="A56" t="s">
        <v>166</v>
      </c>
      <c r="B56" s="22" t="s">
        <v>91</v>
      </c>
      <c r="C56" s="22" t="s">
        <v>227</v>
      </c>
      <c r="D56" s="22" t="s">
        <v>246</v>
      </c>
      <c r="E56" s="22" t="s">
        <v>258</v>
      </c>
      <c r="F56" s="3" t="s">
        <v>3</v>
      </c>
      <c r="G56" s="23">
        <v>52651</v>
      </c>
      <c r="H56" s="23">
        <v>4556</v>
      </c>
      <c r="I56" s="23">
        <f t="shared" si="14"/>
        <v>57207</v>
      </c>
      <c r="K56" s="14"/>
      <c r="L56" s="14"/>
      <c r="M56" s="29"/>
      <c r="N56" s="14">
        <v>1997</v>
      </c>
      <c r="O56" s="7">
        <v>6</v>
      </c>
      <c r="P56">
        <v>0</v>
      </c>
      <c r="Q56" s="30">
        <f>P56/SUM(O56:P56)</f>
        <v>0</v>
      </c>
      <c r="R56" s="23">
        <v>15518</v>
      </c>
      <c r="S56" s="17">
        <v>0</v>
      </c>
      <c r="T56" s="17">
        <f t="shared" si="13"/>
        <v>15518</v>
      </c>
      <c r="V56" s="31"/>
      <c r="W56" s="14"/>
      <c r="X56" s="29"/>
      <c r="Y56" s="7">
        <v>0</v>
      </c>
      <c r="Z56" s="7">
        <v>1</v>
      </c>
      <c r="AA56" s="7">
        <v>1</v>
      </c>
      <c r="AB56" s="7">
        <v>4</v>
      </c>
      <c r="AC56" s="7" t="s">
        <v>2</v>
      </c>
      <c r="AD56" s="7" t="s">
        <v>2</v>
      </c>
      <c r="AE56" s="7" t="s">
        <v>2</v>
      </c>
      <c r="AF56" s="3" t="s">
        <v>6</v>
      </c>
      <c r="AG56" s="3" t="s">
        <v>6</v>
      </c>
      <c r="AH56" s="3" t="s">
        <v>6</v>
      </c>
    </row>
    <row r="57" spans="1:34" x14ac:dyDescent="0.25">
      <c r="A57" t="s">
        <v>17</v>
      </c>
      <c r="B57" s="22" t="s">
        <v>92</v>
      </c>
      <c r="C57" s="22" t="s">
        <v>94</v>
      </c>
      <c r="D57" s="22" t="s">
        <v>241</v>
      </c>
      <c r="E57" s="22" t="s">
        <v>258</v>
      </c>
      <c r="F57" s="3" t="s">
        <v>3</v>
      </c>
      <c r="G57" s="23">
        <v>23600</v>
      </c>
      <c r="H57" s="23">
        <v>0</v>
      </c>
      <c r="I57" s="23">
        <f t="shared" si="14"/>
        <v>23600</v>
      </c>
      <c r="J57" s="24" t="s">
        <v>18</v>
      </c>
      <c r="K57" s="14">
        <v>12</v>
      </c>
      <c r="L57" s="14">
        <f t="shared" ref="L57:L63" si="17">K57*12</f>
        <v>144</v>
      </c>
      <c r="M57" s="29">
        <f t="shared" ref="M57:M63" si="18">I57/L57</f>
        <v>163.88888888888889</v>
      </c>
      <c r="N57" s="14">
        <v>2013</v>
      </c>
      <c r="O57" s="7">
        <v>5</v>
      </c>
      <c r="Q57" s="30"/>
      <c r="R57" s="23">
        <v>6157</v>
      </c>
      <c r="S57" s="17">
        <v>0</v>
      </c>
      <c r="T57" s="17">
        <f t="shared" si="13"/>
        <v>6157</v>
      </c>
      <c r="U57" s="5" t="s">
        <v>19</v>
      </c>
      <c r="V57" s="31">
        <v>4</v>
      </c>
      <c r="W57" s="14">
        <f>V57*12</f>
        <v>48</v>
      </c>
      <c r="X57" s="29">
        <f>T57/W57</f>
        <v>128.27083333333334</v>
      </c>
      <c r="Z57" s="7">
        <v>2</v>
      </c>
      <c r="AA57" s="7">
        <v>1</v>
      </c>
      <c r="AB57" s="7">
        <v>2</v>
      </c>
      <c r="AC57" s="7" t="s">
        <v>2</v>
      </c>
      <c r="AD57" s="7" t="s">
        <v>2</v>
      </c>
      <c r="AE57" s="7" t="s">
        <v>2</v>
      </c>
      <c r="AF57" s="3" t="s">
        <v>6</v>
      </c>
      <c r="AG57" s="3" t="s">
        <v>6</v>
      </c>
      <c r="AH57" s="3" t="s">
        <v>6</v>
      </c>
    </row>
    <row r="58" spans="1:34" x14ac:dyDescent="0.25">
      <c r="A58" t="s">
        <v>250</v>
      </c>
      <c r="B58" s="22" t="s">
        <v>91</v>
      </c>
      <c r="C58" s="22" t="s">
        <v>94</v>
      </c>
      <c r="D58" s="22" t="s">
        <v>246</v>
      </c>
      <c r="E58" s="22" t="s">
        <v>258</v>
      </c>
      <c r="F58" s="3" t="s">
        <v>3</v>
      </c>
      <c r="G58" s="23">
        <v>48000</v>
      </c>
      <c r="I58" s="23">
        <f t="shared" si="14"/>
        <v>48000</v>
      </c>
      <c r="J58" s="24">
        <v>10</v>
      </c>
      <c r="K58" s="14">
        <v>10</v>
      </c>
      <c r="L58" s="14">
        <f t="shared" si="17"/>
        <v>120</v>
      </c>
      <c r="M58" s="14">
        <f t="shared" si="18"/>
        <v>400</v>
      </c>
      <c r="N58" s="14">
        <v>2011</v>
      </c>
      <c r="O58" s="7">
        <v>5</v>
      </c>
      <c r="P58" s="1">
        <v>2</v>
      </c>
      <c r="Q58" s="30">
        <f>P58/SUM(O58:P58)</f>
        <v>0.2857142857142857</v>
      </c>
      <c r="R58" s="23">
        <v>13000</v>
      </c>
      <c r="T58" s="17">
        <f t="shared" si="13"/>
        <v>13000</v>
      </c>
      <c r="U58" s="5">
        <v>4</v>
      </c>
      <c r="V58" s="14">
        <v>4</v>
      </c>
      <c r="W58" s="14">
        <f>V58*12</f>
        <v>48</v>
      </c>
      <c r="X58" s="29">
        <f>T58/W58</f>
        <v>270.83333333333331</v>
      </c>
      <c r="Y58" s="7">
        <v>0</v>
      </c>
      <c r="Z58" s="7">
        <v>1</v>
      </c>
      <c r="AA58" s="7">
        <v>2</v>
      </c>
      <c r="AB58" s="7">
        <v>2</v>
      </c>
      <c r="AC58" s="7" t="s">
        <v>2</v>
      </c>
      <c r="AD58" s="7" t="s">
        <v>2</v>
      </c>
      <c r="AE58" s="7" t="s">
        <v>2</v>
      </c>
      <c r="AF58" s="3" t="s">
        <v>5</v>
      </c>
      <c r="AG58" s="3" t="s">
        <v>12</v>
      </c>
      <c r="AH58" s="53" t="s">
        <v>118</v>
      </c>
    </row>
    <row r="59" spans="1:34" x14ac:dyDescent="0.25">
      <c r="A59" t="s">
        <v>168</v>
      </c>
      <c r="B59" s="22" t="s">
        <v>91</v>
      </c>
      <c r="C59" s="22" t="s">
        <v>228</v>
      </c>
      <c r="D59" s="22" t="s">
        <v>241</v>
      </c>
      <c r="E59" s="22" t="s">
        <v>258</v>
      </c>
      <c r="F59" s="3" t="s">
        <v>3</v>
      </c>
      <c r="G59" s="23">
        <v>23366</v>
      </c>
      <c r="I59" s="23">
        <f t="shared" si="14"/>
        <v>23366</v>
      </c>
      <c r="J59" s="24">
        <v>8</v>
      </c>
      <c r="K59" s="14">
        <v>8</v>
      </c>
      <c r="L59" s="14">
        <f t="shared" si="17"/>
        <v>96</v>
      </c>
      <c r="M59" s="29">
        <f t="shared" si="18"/>
        <v>243.39583333333334</v>
      </c>
      <c r="N59" s="14">
        <v>2013</v>
      </c>
      <c r="O59" s="7">
        <v>7</v>
      </c>
      <c r="P59">
        <v>0</v>
      </c>
      <c r="Q59" s="30">
        <f>P59/SUM(O59:P59)</f>
        <v>0</v>
      </c>
      <c r="R59" s="23">
        <v>6000</v>
      </c>
      <c r="T59" s="17">
        <f t="shared" si="13"/>
        <v>6000</v>
      </c>
      <c r="V59" s="31"/>
      <c r="W59" s="14"/>
      <c r="X59" s="29"/>
      <c r="Y59" s="7">
        <v>1</v>
      </c>
      <c r="AB59" s="7">
        <v>6</v>
      </c>
      <c r="AC59" s="7" t="s">
        <v>2</v>
      </c>
      <c r="AD59" s="7" t="s">
        <v>2</v>
      </c>
      <c r="AE59" s="7" t="s">
        <v>2</v>
      </c>
      <c r="AF59" s="3" t="s">
        <v>6</v>
      </c>
      <c r="AG59" s="3" t="s">
        <v>6</v>
      </c>
      <c r="AH59" s="3" t="s">
        <v>6</v>
      </c>
    </row>
    <row r="60" spans="1:34" x14ac:dyDescent="0.25">
      <c r="A60" t="s">
        <v>44</v>
      </c>
      <c r="B60" s="22" t="s">
        <v>92</v>
      </c>
      <c r="C60" s="22" t="s">
        <v>227</v>
      </c>
      <c r="D60" s="22" t="s">
        <v>241</v>
      </c>
      <c r="E60" s="22" t="s">
        <v>258</v>
      </c>
      <c r="F60" s="3" t="s">
        <v>3</v>
      </c>
      <c r="G60" s="23">
        <v>23600</v>
      </c>
      <c r="I60" s="23">
        <f t="shared" si="14"/>
        <v>23600</v>
      </c>
      <c r="J60" s="24">
        <v>15</v>
      </c>
      <c r="K60" s="14">
        <v>15</v>
      </c>
      <c r="L60" s="14">
        <f t="shared" si="17"/>
        <v>180</v>
      </c>
      <c r="M60" s="29">
        <f t="shared" si="18"/>
        <v>131.11111111111111</v>
      </c>
      <c r="N60" s="14">
        <v>2006</v>
      </c>
      <c r="O60" s="7">
        <v>6</v>
      </c>
      <c r="P60">
        <v>0</v>
      </c>
      <c r="Q60" s="30">
        <f>P60/SUM(O60:P60)</f>
        <v>0</v>
      </c>
      <c r="R60" s="23">
        <v>6157</v>
      </c>
      <c r="T60" s="17">
        <f t="shared" si="13"/>
        <v>6157</v>
      </c>
      <c r="U60" s="5">
        <v>10</v>
      </c>
      <c r="V60" s="31">
        <v>10</v>
      </c>
      <c r="W60" s="14">
        <f t="shared" ref="W60:W68" si="19">V60*12</f>
        <v>120</v>
      </c>
      <c r="X60" s="29">
        <f t="shared" ref="X60:X68" si="20">T60/W60</f>
        <v>51.30833333333333</v>
      </c>
      <c r="Y60" s="7">
        <v>0</v>
      </c>
      <c r="Z60" s="7">
        <v>2</v>
      </c>
      <c r="AA60" s="7">
        <v>3</v>
      </c>
      <c r="AB60" s="7">
        <v>1</v>
      </c>
      <c r="AC60" s="7" t="s">
        <v>2</v>
      </c>
      <c r="AD60" s="7" t="s">
        <v>2</v>
      </c>
      <c r="AE60" s="7" t="s">
        <v>1</v>
      </c>
      <c r="AF60" s="3" t="s">
        <v>6</v>
      </c>
      <c r="AG60" s="3" t="s">
        <v>6</v>
      </c>
    </row>
    <row r="61" spans="1:34" x14ac:dyDescent="0.25">
      <c r="A61" t="s">
        <v>170</v>
      </c>
      <c r="B61" s="22" t="s">
        <v>92</v>
      </c>
      <c r="C61" s="22" t="s">
        <v>228</v>
      </c>
      <c r="D61" s="22" t="s">
        <v>242</v>
      </c>
      <c r="E61" s="22" t="s">
        <v>258</v>
      </c>
      <c r="F61" s="3" t="s">
        <v>3</v>
      </c>
      <c r="G61" s="23">
        <v>23600</v>
      </c>
      <c r="I61" s="23">
        <f t="shared" si="14"/>
        <v>23600</v>
      </c>
      <c r="J61" s="24" t="s">
        <v>205</v>
      </c>
      <c r="K61" s="14">
        <v>15</v>
      </c>
      <c r="L61" s="14">
        <f t="shared" si="17"/>
        <v>180</v>
      </c>
      <c r="M61" s="29">
        <f t="shared" si="18"/>
        <v>131.11111111111111</v>
      </c>
      <c r="N61" s="14">
        <v>2012</v>
      </c>
      <c r="O61" s="7">
        <v>6</v>
      </c>
      <c r="Q61" s="30"/>
      <c r="R61" s="23">
        <v>6157</v>
      </c>
      <c r="T61" s="17">
        <f t="shared" si="13"/>
        <v>6157</v>
      </c>
      <c r="U61" s="5" t="s">
        <v>219</v>
      </c>
      <c r="V61" s="31">
        <v>2.5</v>
      </c>
      <c r="W61" s="14">
        <f t="shared" si="19"/>
        <v>30</v>
      </c>
      <c r="X61" s="29">
        <f t="shared" si="20"/>
        <v>205.23333333333332</v>
      </c>
      <c r="Y61" s="7">
        <v>2</v>
      </c>
      <c r="AA61" s="7">
        <v>4</v>
      </c>
      <c r="AC61" s="7" t="s">
        <v>2</v>
      </c>
      <c r="AD61" s="7" t="s">
        <v>2</v>
      </c>
      <c r="AE61" s="7" t="s">
        <v>2</v>
      </c>
      <c r="AF61" s="3" t="s">
        <v>6</v>
      </c>
      <c r="AG61" s="3" t="s">
        <v>6</v>
      </c>
      <c r="AH61" s="3" t="s">
        <v>6</v>
      </c>
    </row>
    <row r="62" spans="1:34" x14ac:dyDescent="0.25">
      <c r="A62" t="s">
        <v>174</v>
      </c>
      <c r="B62" s="22" t="s">
        <v>91</v>
      </c>
      <c r="C62" s="22" t="s">
        <v>227</v>
      </c>
      <c r="D62" s="22" t="s">
        <v>246</v>
      </c>
      <c r="E62" s="22" t="s">
        <v>258</v>
      </c>
      <c r="F62" s="3" t="s">
        <v>3</v>
      </c>
      <c r="G62" s="23">
        <v>47640</v>
      </c>
      <c r="I62" s="23">
        <f t="shared" si="14"/>
        <v>47640</v>
      </c>
      <c r="J62" s="24">
        <v>11</v>
      </c>
      <c r="K62" s="14">
        <v>11</v>
      </c>
      <c r="L62" s="14">
        <f t="shared" si="17"/>
        <v>132</v>
      </c>
      <c r="M62" s="29">
        <f t="shared" si="18"/>
        <v>360.90909090909093</v>
      </c>
      <c r="N62" s="14">
        <v>2008</v>
      </c>
      <c r="O62" s="7">
        <v>6</v>
      </c>
      <c r="P62">
        <v>0</v>
      </c>
      <c r="Q62" s="30">
        <f>P62/SUM(O62:P62)</f>
        <v>0</v>
      </c>
      <c r="R62" s="23">
        <v>13232</v>
      </c>
      <c r="T62" s="17">
        <f t="shared" si="13"/>
        <v>13232</v>
      </c>
      <c r="U62" s="5">
        <v>2.5</v>
      </c>
      <c r="V62" s="31">
        <v>2.5</v>
      </c>
      <c r="W62" s="14">
        <f t="shared" si="19"/>
        <v>30</v>
      </c>
      <c r="X62" s="29">
        <f t="shared" si="20"/>
        <v>441.06666666666666</v>
      </c>
      <c r="Y62" s="7">
        <v>0</v>
      </c>
      <c r="Z62" s="7">
        <v>1</v>
      </c>
      <c r="AA62" s="7">
        <v>2</v>
      </c>
      <c r="AB62" s="7">
        <v>3</v>
      </c>
      <c r="AC62" s="7" t="s">
        <v>2</v>
      </c>
      <c r="AD62" s="7" t="s">
        <v>2</v>
      </c>
      <c r="AE62" s="7" t="s">
        <v>2</v>
      </c>
      <c r="AF62" s="3" t="s">
        <v>5</v>
      </c>
      <c r="AG62" s="3" t="s">
        <v>5</v>
      </c>
      <c r="AH62" s="3" t="s">
        <v>5</v>
      </c>
    </row>
    <row r="63" spans="1:34" x14ac:dyDescent="0.25">
      <c r="A63" t="s">
        <v>35</v>
      </c>
      <c r="B63" s="22" t="s">
        <v>91</v>
      </c>
      <c r="C63" s="22" t="s">
        <v>227</v>
      </c>
      <c r="D63" s="22" t="s">
        <v>241</v>
      </c>
      <c r="E63" s="22" t="s">
        <v>258</v>
      </c>
      <c r="F63" s="3" t="s">
        <v>3</v>
      </c>
      <c r="G63" s="23">
        <v>50000</v>
      </c>
      <c r="H63" s="23">
        <v>0</v>
      </c>
      <c r="I63" s="23">
        <f t="shared" si="14"/>
        <v>50000</v>
      </c>
      <c r="J63" s="24" t="s">
        <v>36</v>
      </c>
      <c r="K63" s="14">
        <v>4</v>
      </c>
      <c r="L63" s="14">
        <f t="shared" si="17"/>
        <v>48</v>
      </c>
      <c r="M63" s="29">
        <f t="shared" si="18"/>
        <v>1041.6666666666667</v>
      </c>
      <c r="N63" s="14">
        <v>2009</v>
      </c>
      <c r="O63" s="7">
        <v>7</v>
      </c>
      <c r="P63">
        <v>1</v>
      </c>
      <c r="Q63" s="30">
        <f>P63/SUM(O63:P63)</f>
        <v>0.125</v>
      </c>
      <c r="R63" s="23">
        <v>13750</v>
      </c>
      <c r="T63" s="17">
        <f t="shared" si="13"/>
        <v>13750</v>
      </c>
      <c r="U63" s="5" t="s">
        <v>37</v>
      </c>
      <c r="V63" s="31">
        <v>3</v>
      </c>
      <c r="W63" s="14">
        <f t="shared" si="19"/>
        <v>36</v>
      </c>
      <c r="X63" s="29">
        <f t="shared" si="20"/>
        <v>381.94444444444446</v>
      </c>
      <c r="Y63" s="7">
        <v>3</v>
      </c>
      <c r="Z63" s="7">
        <v>1</v>
      </c>
      <c r="AA63" s="7">
        <v>2</v>
      </c>
      <c r="AB63" s="7">
        <v>1</v>
      </c>
      <c r="AC63" s="7" t="s">
        <v>2</v>
      </c>
      <c r="AD63" s="7" t="s">
        <v>2</v>
      </c>
      <c r="AE63" s="7" t="s">
        <v>2</v>
      </c>
      <c r="AF63" s="3" t="s">
        <v>21</v>
      </c>
      <c r="AG63" s="3" t="s">
        <v>5</v>
      </c>
      <c r="AH63" s="3" t="s">
        <v>6</v>
      </c>
    </row>
    <row r="64" spans="1:34" x14ac:dyDescent="0.25">
      <c r="A64" t="s">
        <v>251</v>
      </c>
      <c r="B64" s="22" t="s">
        <v>92</v>
      </c>
      <c r="C64" s="22" t="s">
        <v>94</v>
      </c>
      <c r="D64" s="22" t="s">
        <v>242</v>
      </c>
      <c r="E64" s="22" t="s">
        <v>258</v>
      </c>
      <c r="K64" s="14"/>
      <c r="L64" s="14"/>
      <c r="M64" s="14"/>
      <c r="N64" s="14"/>
      <c r="O64" s="7">
        <v>7</v>
      </c>
      <c r="P64">
        <v>1</v>
      </c>
      <c r="Q64" s="30">
        <f>P64/SUM(O64:P64)</f>
        <v>0.125</v>
      </c>
      <c r="R64" s="23">
        <v>6157</v>
      </c>
      <c r="T64" s="17">
        <f t="shared" si="13"/>
        <v>6157</v>
      </c>
      <c r="U64" s="5">
        <v>2.5</v>
      </c>
      <c r="V64" s="14">
        <v>2.5</v>
      </c>
      <c r="W64" s="14">
        <f t="shared" si="19"/>
        <v>30</v>
      </c>
      <c r="X64" s="29">
        <f t="shared" si="20"/>
        <v>205.23333333333332</v>
      </c>
      <c r="Y64" s="7">
        <v>2</v>
      </c>
      <c r="Z64" s="7">
        <v>1</v>
      </c>
      <c r="AA64" s="7">
        <v>3</v>
      </c>
      <c r="AB64" s="7">
        <v>1</v>
      </c>
      <c r="AC64" s="7" t="s">
        <v>2</v>
      </c>
      <c r="AD64" s="7" t="s">
        <v>2</v>
      </c>
      <c r="AE64" s="7" t="s">
        <v>2</v>
      </c>
      <c r="AF64" s="3" t="s">
        <v>6</v>
      </c>
      <c r="AG64" s="3" t="s">
        <v>6</v>
      </c>
      <c r="AH64" s="3" t="s">
        <v>6</v>
      </c>
    </row>
    <row r="65" spans="1:34" x14ac:dyDescent="0.25">
      <c r="A65" t="s">
        <v>25</v>
      </c>
      <c r="B65" s="22" t="s">
        <v>91</v>
      </c>
      <c r="C65" s="22" t="s">
        <v>228</v>
      </c>
      <c r="D65" s="22" t="s">
        <v>241</v>
      </c>
      <c r="E65" s="22" t="s">
        <v>258</v>
      </c>
      <c r="F65" s="3" t="s">
        <v>3</v>
      </c>
      <c r="G65" s="23">
        <v>50750</v>
      </c>
      <c r="H65" s="23">
        <v>0</v>
      </c>
      <c r="I65" s="23">
        <f t="shared" ref="I65:I75" si="21">SUM(G65:H65)</f>
        <v>50750</v>
      </c>
      <c r="J65" s="24">
        <v>13</v>
      </c>
      <c r="K65" s="14">
        <v>13</v>
      </c>
      <c r="L65" s="14">
        <f>K65*12</f>
        <v>156</v>
      </c>
      <c r="M65" s="29">
        <f>I65/L65</f>
        <v>325.32051282051282</v>
      </c>
      <c r="N65" s="14">
        <v>2006</v>
      </c>
      <c r="O65" s="7">
        <v>9</v>
      </c>
      <c r="P65">
        <v>0</v>
      </c>
      <c r="Q65" s="30">
        <f>P65/SUM(O65:P65)</f>
        <v>0</v>
      </c>
      <c r="R65" s="23">
        <v>12000</v>
      </c>
      <c r="S65" s="17">
        <v>0</v>
      </c>
      <c r="T65" s="17">
        <f t="shared" si="13"/>
        <v>12000</v>
      </c>
      <c r="U65" s="5">
        <v>4</v>
      </c>
      <c r="V65" s="31">
        <v>4</v>
      </c>
      <c r="W65" s="14">
        <f t="shared" si="19"/>
        <v>48</v>
      </c>
      <c r="X65" s="29">
        <f t="shared" si="20"/>
        <v>250</v>
      </c>
      <c r="Y65" s="7">
        <v>0</v>
      </c>
      <c r="Z65" s="7">
        <v>4</v>
      </c>
      <c r="AA65" s="7">
        <v>2</v>
      </c>
      <c r="AB65" s="7">
        <v>3</v>
      </c>
      <c r="AC65" s="7" t="s">
        <v>2</v>
      </c>
      <c r="AD65" s="7" t="s">
        <v>2</v>
      </c>
      <c r="AE65" s="7" t="s">
        <v>2</v>
      </c>
      <c r="AF65" s="3" t="s">
        <v>21</v>
      </c>
      <c r="AG65" s="3" t="s">
        <v>12</v>
      </c>
      <c r="AH65" s="3" t="s">
        <v>12</v>
      </c>
    </row>
    <row r="66" spans="1:34" x14ac:dyDescent="0.25">
      <c r="A66" t="s">
        <v>191</v>
      </c>
      <c r="B66" s="22" t="s">
        <v>92</v>
      </c>
      <c r="C66" s="22" t="s">
        <v>94</v>
      </c>
      <c r="D66" s="22" t="s">
        <v>241</v>
      </c>
      <c r="E66" s="22" t="s">
        <v>258</v>
      </c>
      <c r="F66" s="3" t="s">
        <v>3</v>
      </c>
      <c r="G66" s="23">
        <v>23600</v>
      </c>
      <c r="I66" s="23">
        <f t="shared" si="21"/>
        <v>23600</v>
      </c>
      <c r="J66" s="24">
        <v>12</v>
      </c>
      <c r="K66" s="14">
        <v>12</v>
      </c>
      <c r="L66" s="14">
        <f>K66*12</f>
        <v>144</v>
      </c>
      <c r="M66" s="29">
        <f>I66/L66</f>
        <v>163.88888888888889</v>
      </c>
      <c r="N66" s="14">
        <v>2014</v>
      </c>
      <c r="O66" s="7">
        <v>7</v>
      </c>
      <c r="Q66" s="30"/>
      <c r="R66" s="23">
        <v>6157</v>
      </c>
      <c r="T66" s="17">
        <f t="shared" ref="T66:T97" si="22">SUM(R66:S66)</f>
        <v>6157</v>
      </c>
      <c r="U66" s="5">
        <v>2.5</v>
      </c>
      <c r="V66" s="31">
        <v>2.5</v>
      </c>
      <c r="W66" s="14">
        <f t="shared" si="19"/>
        <v>30</v>
      </c>
      <c r="X66" s="29">
        <f t="shared" si="20"/>
        <v>205.23333333333332</v>
      </c>
      <c r="Y66" s="7">
        <v>5</v>
      </c>
      <c r="Z66" s="7">
        <v>1</v>
      </c>
      <c r="AB66" s="7">
        <v>1</v>
      </c>
      <c r="AC66" s="7" t="s">
        <v>2</v>
      </c>
      <c r="AF66" s="3" t="s">
        <v>6</v>
      </c>
      <c r="AG66" s="3" t="s">
        <v>6</v>
      </c>
      <c r="AH66" s="3" t="s">
        <v>6</v>
      </c>
    </row>
    <row r="67" spans="1:34" x14ac:dyDescent="0.25">
      <c r="A67" t="s">
        <v>43</v>
      </c>
      <c r="B67" s="22" t="s">
        <v>91</v>
      </c>
      <c r="C67" s="22" t="s">
        <v>227</v>
      </c>
      <c r="D67" s="22" t="s">
        <v>241</v>
      </c>
      <c r="E67" s="22" t="s">
        <v>258</v>
      </c>
      <c r="F67" s="3" t="s">
        <v>8</v>
      </c>
      <c r="G67" s="23">
        <v>55000</v>
      </c>
      <c r="H67" s="23">
        <v>7700</v>
      </c>
      <c r="I67" s="23">
        <f t="shared" si="21"/>
        <v>62700</v>
      </c>
      <c r="J67" s="24">
        <v>13</v>
      </c>
      <c r="K67" s="14">
        <v>13</v>
      </c>
      <c r="L67" s="14">
        <f>K67*12</f>
        <v>156</v>
      </c>
      <c r="M67" s="29">
        <f>I67/L67</f>
        <v>401.92307692307691</v>
      </c>
      <c r="N67" s="14">
        <v>2015</v>
      </c>
      <c r="O67" s="7">
        <v>6</v>
      </c>
      <c r="P67">
        <v>0</v>
      </c>
      <c r="Q67" s="30">
        <f t="shared" ref="Q67:Q74" si="23">P67/SUM(O67:P67)</f>
        <v>0</v>
      </c>
      <c r="R67" s="23">
        <v>15237</v>
      </c>
      <c r="T67" s="17">
        <f t="shared" si="22"/>
        <v>15237</v>
      </c>
      <c r="U67" s="5">
        <v>5</v>
      </c>
      <c r="V67" s="31">
        <v>5</v>
      </c>
      <c r="W67" s="14">
        <f t="shared" si="19"/>
        <v>60</v>
      </c>
      <c r="X67" s="29">
        <f t="shared" si="20"/>
        <v>253.95</v>
      </c>
      <c r="Y67" s="7">
        <v>0</v>
      </c>
      <c r="Z67" s="7">
        <v>2</v>
      </c>
      <c r="AA67" s="7">
        <v>2</v>
      </c>
      <c r="AB67" s="7">
        <v>2</v>
      </c>
      <c r="AC67" s="7" t="s">
        <v>2</v>
      </c>
      <c r="AD67" s="7" t="s">
        <v>2</v>
      </c>
      <c r="AE67" s="7" t="s">
        <v>2</v>
      </c>
    </row>
    <row r="68" spans="1:34" x14ac:dyDescent="0.25">
      <c r="A68" t="s">
        <v>23</v>
      </c>
      <c r="B68" s="22" t="s">
        <v>91</v>
      </c>
      <c r="C68" s="22" t="s">
        <v>227</v>
      </c>
      <c r="D68" s="22" t="s">
        <v>246</v>
      </c>
      <c r="E68" s="22" t="s">
        <v>259</v>
      </c>
      <c r="F68" s="3" t="s">
        <v>3</v>
      </c>
      <c r="G68" s="23">
        <v>45450</v>
      </c>
      <c r="I68" s="23">
        <f t="shared" si="21"/>
        <v>45450</v>
      </c>
      <c r="J68" s="24">
        <v>12</v>
      </c>
      <c r="K68" s="14">
        <v>12</v>
      </c>
      <c r="L68" s="14">
        <f>K68*12</f>
        <v>144</v>
      </c>
      <c r="M68" s="29">
        <f>I68/L68</f>
        <v>315.625</v>
      </c>
      <c r="N68" s="14">
        <v>2007</v>
      </c>
      <c r="O68" s="7">
        <v>6</v>
      </c>
      <c r="P68">
        <v>0</v>
      </c>
      <c r="Q68" s="30">
        <f t="shared" si="23"/>
        <v>0</v>
      </c>
      <c r="R68" s="23">
        <v>12600</v>
      </c>
      <c r="T68" s="17">
        <f t="shared" si="22"/>
        <v>12600</v>
      </c>
      <c r="U68" s="5">
        <v>3</v>
      </c>
      <c r="V68" s="31">
        <v>3</v>
      </c>
      <c r="W68" s="14">
        <f t="shared" si="19"/>
        <v>36</v>
      </c>
      <c r="X68" s="29">
        <f t="shared" si="20"/>
        <v>350</v>
      </c>
      <c r="Y68" s="7">
        <v>1</v>
      </c>
      <c r="Z68" s="7">
        <v>1</v>
      </c>
      <c r="AB68" s="7">
        <v>4</v>
      </c>
      <c r="AC68" s="7" t="s">
        <v>2</v>
      </c>
      <c r="AD68" s="7" t="s">
        <v>2</v>
      </c>
      <c r="AE68" s="7" t="s">
        <v>2</v>
      </c>
      <c r="AF68" s="3" t="s">
        <v>6</v>
      </c>
      <c r="AG68" s="3" t="s">
        <v>12</v>
      </c>
      <c r="AH68" s="3" t="s">
        <v>6</v>
      </c>
    </row>
    <row r="69" spans="1:34" x14ac:dyDescent="0.25">
      <c r="A69" t="s">
        <v>122</v>
      </c>
      <c r="B69" s="22" t="s">
        <v>92</v>
      </c>
      <c r="C69" s="22" t="s">
        <v>229</v>
      </c>
      <c r="D69" s="22" t="s">
        <v>246</v>
      </c>
      <c r="E69" s="22" t="s">
        <v>259</v>
      </c>
      <c r="F69" s="3" t="s">
        <v>3</v>
      </c>
      <c r="G69" s="23">
        <v>21105</v>
      </c>
      <c r="I69" s="23">
        <f t="shared" si="21"/>
        <v>21105</v>
      </c>
      <c r="J69" s="24" t="s">
        <v>4</v>
      </c>
      <c r="K69" s="14"/>
      <c r="L69" s="14"/>
      <c r="M69" s="29"/>
      <c r="N69" s="14">
        <v>2008</v>
      </c>
      <c r="O69" s="7">
        <v>6</v>
      </c>
      <c r="P69">
        <v>0</v>
      </c>
      <c r="Q69" s="30">
        <f t="shared" si="23"/>
        <v>0</v>
      </c>
      <c r="R69" s="23">
        <v>6157</v>
      </c>
      <c r="T69" s="17">
        <f t="shared" si="22"/>
        <v>6157</v>
      </c>
      <c r="U69" s="5" t="s">
        <v>4</v>
      </c>
      <c r="V69" s="31"/>
      <c r="W69" s="14"/>
      <c r="X69" s="29"/>
      <c r="Y69" s="7">
        <v>1</v>
      </c>
      <c r="AA69" s="7">
        <v>4</v>
      </c>
      <c r="AB69" s="7">
        <v>1</v>
      </c>
      <c r="AC69" s="7" t="s">
        <v>1</v>
      </c>
      <c r="AD69" s="7" t="s">
        <v>2</v>
      </c>
      <c r="AE69" s="7" t="s">
        <v>1</v>
      </c>
      <c r="AF69" s="3" t="s">
        <v>4</v>
      </c>
      <c r="AG69" s="3" t="s">
        <v>4</v>
      </c>
      <c r="AH69" s="3" t="s">
        <v>4</v>
      </c>
    </row>
    <row r="70" spans="1:34" x14ac:dyDescent="0.25">
      <c r="A70" t="s">
        <v>123</v>
      </c>
      <c r="B70" s="22" t="s">
        <v>91</v>
      </c>
      <c r="C70" s="22" t="s">
        <v>227</v>
      </c>
      <c r="D70" s="22" t="s">
        <v>242</v>
      </c>
      <c r="E70" s="22" t="s">
        <v>259</v>
      </c>
      <c r="F70" s="3" t="s">
        <v>3</v>
      </c>
      <c r="G70" s="23">
        <v>42000</v>
      </c>
      <c r="I70" s="23">
        <f t="shared" si="21"/>
        <v>42000</v>
      </c>
      <c r="J70" s="24">
        <v>12</v>
      </c>
      <c r="K70" s="14">
        <v>12</v>
      </c>
      <c r="L70" s="14">
        <f t="shared" ref="L70:L78" si="24">K70*12</f>
        <v>144</v>
      </c>
      <c r="M70" s="29">
        <f t="shared" ref="M70:M78" si="25">I70/L70</f>
        <v>291.66666666666669</v>
      </c>
      <c r="N70" s="14">
        <v>2009</v>
      </c>
      <c r="O70" s="7">
        <v>5</v>
      </c>
      <c r="P70">
        <v>0</v>
      </c>
      <c r="Q70" s="30">
        <f t="shared" si="23"/>
        <v>0</v>
      </c>
      <c r="R70" s="23">
        <v>12500</v>
      </c>
      <c r="T70" s="17">
        <f t="shared" si="22"/>
        <v>12500</v>
      </c>
      <c r="U70" s="5">
        <v>12</v>
      </c>
      <c r="V70" s="31">
        <v>12</v>
      </c>
      <c r="W70" s="14">
        <f t="shared" ref="W70:W78" si="26">V70*12</f>
        <v>144</v>
      </c>
      <c r="X70" s="29">
        <f t="shared" ref="X70:X78" si="27">T70/W70</f>
        <v>86.805555555555557</v>
      </c>
      <c r="Y70" s="7">
        <v>2</v>
      </c>
      <c r="AA70" s="7">
        <v>1</v>
      </c>
      <c r="AB70" s="7">
        <v>2</v>
      </c>
      <c r="AC70" s="7" t="s">
        <v>1</v>
      </c>
      <c r="AD70" s="7" t="s">
        <v>2</v>
      </c>
      <c r="AE70" s="7" t="s">
        <v>2</v>
      </c>
      <c r="AF70" s="3" t="s">
        <v>4</v>
      </c>
      <c r="AG70" s="3" t="s">
        <v>6</v>
      </c>
      <c r="AH70" s="3" t="s">
        <v>6</v>
      </c>
    </row>
    <row r="71" spans="1:34" x14ac:dyDescent="0.25">
      <c r="A71" t="s">
        <v>124</v>
      </c>
      <c r="B71" s="22" t="s">
        <v>91</v>
      </c>
      <c r="C71" s="22" t="s">
        <v>94</v>
      </c>
      <c r="D71" s="22" t="s">
        <v>246</v>
      </c>
      <c r="E71" s="22" t="s">
        <v>259</v>
      </c>
      <c r="F71" s="3" t="s">
        <v>3</v>
      </c>
      <c r="G71" s="23">
        <v>45000</v>
      </c>
      <c r="I71" s="23">
        <f t="shared" si="21"/>
        <v>45000</v>
      </c>
      <c r="J71" s="24">
        <v>12</v>
      </c>
      <c r="K71" s="14">
        <v>12</v>
      </c>
      <c r="L71" s="14">
        <f t="shared" si="24"/>
        <v>144</v>
      </c>
      <c r="M71" s="29">
        <f t="shared" si="25"/>
        <v>312.5</v>
      </c>
      <c r="N71" s="14">
        <v>2014</v>
      </c>
      <c r="O71" s="7">
        <v>6</v>
      </c>
      <c r="P71">
        <v>0</v>
      </c>
      <c r="Q71" s="30">
        <f t="shared" si="23"/>
        <v>0</v>
      </c>
      <c r="R71" s="23">
        <v>11692</v>
      </c>
      <c r="T71" s="17">
        <f t="shared" si="22"/>
        <v>11692</v>
      </c>
      <c r="U71" s="5">
        <v>4</v>
      </c>
      <c r="V71" s="31">
        <v>4</v>
      </c>
      <c r="W71" s="14">
        <f t="shared" si="26"/>
        <v>48</v>
      </c>
      <c r="X71" s="29">
        <f t="shared" si="27"/>
        <v>243.58333333333334</v>
      </c>
      <c r="Y71" s="7">
        <v>1</v>
      </c>
      <c r="Z71" s="7">
        <v>3</v>
      </c>
      <c r="AB71" s="7">
        <v>2</v>
      </c>
      <c r="AC71" s="7" t="s">
        <v>2</v>
      </c>
      <c r="AD71" s="7" t="s">
        <v>2</v>
      </c>
      <c r="AE71" s="7" t="s">
        <v>2</v>
      </c>
      <c r="AF71" s="3" t="s">
        <v>6</v>
      </c>
      <c r="AG71" s="3" t="s">
        <v>5</v>
      </c>
      <c r="AH71" s="3" t="s">
        <v>5</v>
      </c>
    </row>
    <row r="72" spans="1:34" x14ac:dyDescent="0.25">
      <c r="A72" t="s">
        <v>126</v>
      </c>
      <c r="B72" s="22" t="s">
        <v>91</v>
      </c>
      <c r="C72" s="22" t="s">
        <v>227</v>
      </c>
      <c r="D72" s="22" t="s">
        <v>246</v>
      </c>
      <c r="E72" s="22" t="s">
        <v>259</v>
      </c>
      <c r="F72" s="3" t="s">
        <v>3</v>
      </c>
      <c r="G72" s="23">
        <v>21105</v>
      </c>
      <c r="I72" s="23">
        <f t="shared" si="21"/>
        <v>21105</v>
      </c>
      <c r="J72" s="24">
        <v>10</v>
      </c>
      <c r="K72" s="14">
        <v>10</v>
      </c>
      <c r="L72" s="14">
        <f t="shared" si="24"/>
        <v>120</v>
      </c>
      <c r="M72" s="29">
        <f t="shared" si="25"/>
        <v>175.875</v>
      </c>
      <c r="N72" s="14">
        <v>2012</v>
      </c>
      <c r="O72" s="7">
        <v>5</v>
      </c>
      <c r="P72">
        <v>1</v>
      </c>
      <c r="Q72" s="30">
        <f t="shared" si="23"/>
        <v>0.16666666666666666</v>
      </c>
      <c r="R72" s="23">
        <v>6157</v>
      </c>
      <c r="S72" s="17">
        <v>200</v>
      </c>
      <c r="T72" s="17">
        <f t="shared" si="22"/>
        <v>6357</v>
      </c>
      <c r="U72" s="5">
        <v>3</v>
      </c>
      <c r="V72" s="31">
        <v>3</v>
      </c>
      <c r="W72" s="14">
        <f t="shared" si="26"/>
        <v>36</v>
      </c>
      <c r="X72" s="29">
        <f t="shared" si="27"/>
        <v>176.58333333333334</v>
      </c>
      <c r="Y72" s="7">
        <v>0</v>
      </c>
      <c r="Z72" s="7">
        <v>2</v>
      </c>
      <c r="AA72" s="7">
        <v>3</v>
      </c>
      <c r="AB72" s="7">
        <v>0</v>
      </c>
      <c r="AC72" s="7" t="s">
        <v>2</v>
      </c>
      <c r="AD72" s="7" t="s">
        <v>2</v>
      </c>
      <c r="AE72" s="7" t="s">
        <v>2</v>
      </c>
      <c r="AF72" s="3" t="s">
        <v>6</v>
      </c>
      <c r="AG72" s="3" t="s">
        <v>6</v>
      </c>
      <c r="AH72" s="3" t="s">
        <v>6</v>
      </c>
    </row>
    <row r="73" spans="1:34" x14ac:dyDescent="0.25">
      <c r="A73" t="s">
        <v>127</v>
      </c>
      <c r="B73" s="22" t="s">
        <v>91</v>
      </c>
      <c r="C73" s="22" t="s">
        <v>227</v>
      </c>
      <c r="D73" s="22" t="s">
        <v>244</v>
      </c>
      <c r="E73" s="22" t="s">
        <v>259</v>
      </c>
      <c r="F73" s="3" t="s">
        <v>3</v>
      </c>
      <c r="G73" s="23">
        <v>40000</v>
      </c>
      <c r="H73" s="23">
        <v>0</v>
      </c>
      <c r="I73" s="23">
        <f t="shared" si="21"/>
        <v>40000</v>
      </c>
      <c r="J73" s="24" t="s">
        <v>195</v>
      </c>
      <c r="K73" s="14">
        <v>12</v>
      </c>
      <c r="L73" s="14">
        <f t="shared" si="24"/>
        <v>144</v>
      </c>
      <c r="M73" s="29">
        <f t="shared" si="25"/>
        <v>277.77777777777777</v>
      </c>
      <c r="N73" s="14">
        <v>2011</v>
      </c>
      <c r="O73" s="7">
        <v>6</v>
      </c>
      <c r="P73">
        <v>0</v>
      </c>
      <c r="Q73" s="30">
        <f t="shared" si="23"/>
        <v>0</v>
      </c>
      <c r="R73" s="23">
        <v>12000</v>
      </c>
      <c r="T73" s="17">
        <f t="shared" si="22"/>
        <v>12000</v>
      </c>
      <c r="U73" s="21" t="s">
        <v>238</v>
      </c>
      <c r="V73" s="31">
        <v>4.5</v>
      </c>
      <c r="W73" s="14">
        <f t="shared" si="26"/>
        <v>54</v>
      </c>
      <c r="X73" s="29">
        <f t="shared" si="27"/>
        <v>222.22222222222223</v>
      </c>
      <c r="Y73" s="7">
        <v>2</v>
      </c>
      <c r="Z73" s="7">
        <v>0</v>
      </c>
      <c r="AA73" s="7">
        <v>1</v>
      </c>
      <c r="AB73" s="7">
        <v>3</v>
      </c>
      <c r="AC73" s="7" t="s">
        <v>2</v>
      </c>
      <c r="AD73" s="7" t="s">
        <v>2</v>
      </c>
      <c r="AE73" s="7" t="s">
        <v>2</v>
      </c>
      <c r="AF73" s="3" t="s">
        <v>5</v>
      </c>
      <c r="AG73" s="3" t="s">
        <v>5</v>
      </c>
      <c r="AH73" s="3" t="s">
        <v>5</v>
      </c>
    </row>
    <row r="74" spans="1:34" x14ac:dyDescent="0.25">
      <c r="A74" t="s">
        <v>128</v>
      </c>
      <c r="B74" s="22" t="s">
        <v>91</v>
      </c>
      <c r="C74" s="22" t="s">
        <v>94</v>
      </c>
      <c r="D74" s="22" t="s">
        <v>242</v>
      </c>
      <c r="E74" s="22" t="s">
        <v>259</v>
      </c>
      <c r="F74" s="3" t="s">
        <v>3</v>
      </c>
      <c r="G74" s="23">
        <v>40000</v>
      </c>
      <c r="I74" s="23">
        <f t="shared" si="21"/>
        <v>40000</v>
      </c>
      <c r="J74" s="28" t="s">
        <v>236</v>
      </c>
      <c r="K74" s="14">
        <v>13</v>
      </c>
      <c r="L74" s="14">
        <f t="shared" si="24"/>
        <v>156</v>
      </c>
      <c r="M74" s="29">
        <f t="shared" si="25"/>
        <v>256.41025641025641</v>
      </c>
      <c r="N74" s="14">
        <v>2012</v>
      </c>
      <c r="O74" s="7">
        <v>6</v>
      </c>
      <c r="P74">
        <v>0</v>
      </c>
      <c r="Q74" s="30">
        <f t="shared" si="23"/>
        <v>0</v>
      </c>
      <c r="R74" s="23">
        <v>12000</v>
      </c>
      <c r="T74" s="17">
        <f t="shared" si="22"/>
        <v>12000</v>
      </c>
      <c r="U74" s="5">
        <v>4</v>
      </c>
      <c r="V74" s="31">
        <v>4</v>
      </c>
      <c r="W74" s="14">
        <f t="shared" si="26"/>
        <v>48</v>
      </c>
      <c r="X74" s="29">
        <f t="shared" si="27"/>
        <v>250</v>
      </c>
      <c r="Y74" s="7">
        <v>3</v>
      </c>
      <c r="Z74" s="7">
        <v>3</v>
      </c>
      <c r="AA74" s="7">
        <v>0</v>
      </c>
      <c r="AB74" s="7">
        <v>0</v>
      </c>
      <c r="AC74" s="7" t="s">
        <v>2</v>
      </c>
      <c r="AD74" s="7" t="s">
        <v>2</v>
      </c>
      <c r="AE74" s="7" t="s">
        <v>2</v>
      </c>
      <c r="AF74" s="3" t="s">
        <v>6</v>
      </c>
      <c r="AG74" s="3" t="s">
        <v>6</v>
      </c>
      <c r="AH74" s="3" t="s">
        <v>6</v>
      </c>
    </row>
    <row r="75" spans="1:34" x14ac:dyDescent="0.25">
      <c r="A75" t="s">
        <v>130</v>
      </c>
      <c r="B75" s="22" t="s">
        <v>92</v>
      </c>
      <c r="C75" s="22" t="s">
        <v>229</v>
      </c>
      <c r="D75" s="22" t="s">
        <v>244</v>
      </c>
      <c r="E75" s="22" t="s">
        <v>259</v>
      </c>
      <c r="F75" s="3" t="s">
        <v>3</v>
      </c>
      <c r="G75" s="23">
        <v>20000</v>
      </c>
      <c r="I75" s="23">
        <f t="shared" si="21"/>
        <v>20000</v>
      </c>
      <c r="J75" s="24" t="s">
        <v>196</v>
      </c>
      <c r="K75" s="14">
        <v>10</v>
      </c>
      <c r="L75" s="14">
        <f t="shared" si="24"/>
        <v>120</v>
      </c>
      <c r="M75" s="29">
        <f t="shared" si="25"/>
        <v>166.66666666666666</v>
      </c>
      <c r="N75" s="14">
        <v>2012</v>
      </c>
      <c r="Q75" s="30"/>
      <c r="R75" s="23">
        <v>6000</v>
      </c>
      <c r="T75" s="17">
        <f t="shared" si="22"/>
        <v>6000</v>
      </c>
      <c r="U75" s="5" t="s">
        <v>215</v>
      </c>
      <c r="V75" s="31">
        <v>2.5</v>
      </c>
      <c r="W75" s="14">
        <f t="shared" si="26"/>
        <v>30</v>
      </c>
      <c r="X75" s="29">
        <f t="shared" si="27"/>
        <v>200</v>
      </c>
      <c r="Z75" s="7">
        <v>1</v>
      </c>
      <c r="AA75" s="7">
        <v>2</v>
      </c>
      <c r="AB75" s="7">
        <v>3</v>
      </c>
      <c r="AC75" s="7" t="s">
        <v>2</v>
      </c>
      <c r="AD75" s="7" t="s">
        <v>2</v>
      </c>
      <c r="AE75" s="7" t="s">
        <v>2</v>
      </c>
      <c r="AF75" s="3" t="s">
        <v>6</v>
      </c>
      <c r="AG75" s="3" t="s">
        <v>6</v>
      </c>
      <c r="AH75" s="3" t="s">
        <v>6</v>
      </c>
    </row>
    <row r="76" spans="1:34" x14ac:dyDescent="0.25">
      <c r="A76" t="s">
        <v>239</v>
      </c>
      <c r="B76" s="22" t="s">
        <v>91</v>
      </c>
      <c r="C76" s="22" t="s">
        <v>227</v>
      </c>
      <c r="D76" s="22" t="s">
        <v>246</v>
      </c>
      <c r="E76" s="22" t="s">
        <v>259</v>
      </c>
      <c r="F76" s="3" t="s">
        <v>3</v>
      </c>
      <c r="G76" s="23">
        <v>41000</v>
      </c>
      <c r="I76" s="23">
        <v>41000</v>
      </c>
      <c r="J76" s="51">
        <v>42097</v>
      </c>
      <c r="K76" s="14">
        <v>3.5</v>
      </c>
      <c r="L76" s="14">
        <f t="shared" si="24"/>
        <v>42</v>
      </c>
      <c r="M76" s="29">
        <f t="shared" si="25"/>
        <v>976.19047619047615</v>
      </c>
      <c r="N76" s="14">
        <v>1995</v>
      </c>
      <c r="O76" s="7">
        <v>6</v>
      </c>
      <c r="Q76" s="30"/>
      <c r="R76" s="23">
        <v>12302</v>
      </c>
      <c r="T76" s="17">
        <v>12302</v>
      </c>
      <c r="U76" s="52">
        <v>42097</v>
      </c>
      <c r="V76" s="31">
        <v>3.5</v>
      </c>
      <c r="W76" s="14">
        <f t="shared" si="26"/>
        <v>42</v>
      </c>
      <c r="X76" s="29">
        <f t="shared" si="27"/>
        <v>292.90476190476193</v>
      </c>
      <c r="Y76" s="7">
        <v>1</v>
      </c>
      <c r="Z76" s="7">
        <v>2</v>
      </c>
      <c r="AA76" s="7">
        <v>1</v>
      </c>
      <c r="AB76" s="7">
        <v>2</v>
      </c>
      <c r="AC76" s="7" t="s">
        <v>2</v>
      </c>
      <c r="AD76" s="7" t="s">
        <v>2</v>
      </c>
      <c r="AE76" s="7" t="s">
        <v>1</v>
      </c>
      <c r="AF76" s="3" t="s">
        <v>12</v>
      </c>
      <c r="AG76" s="3" t="s">
        <v>12</v>
      </c>
      <c r="AH76" s="53" t="s">
        <v>4</v>
      </c>
    </row>
    <row r="77" spans="1:34" x14ac:dyDescent="0.25">
      <c r="A77" t="s">
        <v>133</v>
      </c>
      <c r="B77" s="22" t="s">
        <v>91</v>
      </c>
      <c r="C77" s="22" t="s">
        <v>227</v>
      </c>
      <c r="D77" s="22" t="s">
        <v>246</v>
      </c>
      <c r="E77" s="22" t="s">
        <v>259</v>
      </c>
      <c r="F77" s="3" t="s">
        <v>3</v>
      </c>
      <c r="G77" s="23">
        <v>45000</v>
      </c>
      <c r="H77" s="23">
        <v>0</v>
      </c>
      <c r="I77" s="23">
        <f t="shared" ref="I77:I115" si="28">SUM(G77:H77)</f>
        <v>45000</v>
      </c>
      <c r="J77" s="24">
        <v>12</v>
      </c>
      <c r="K77" s="14">
        <v>12</v>
      </c>
      <c r="L77" s="14">
        <f t="shared" si="24"/>
        <v>144</v>
      </c>
      <c r="M77" s="29">
        <f t="shared" si="25"/>
        <v>312.5</v>
      </c>
      <c r="N77" s="14">
        <v>2011</v>
      </c>
      <c r="O77" s="7">
        <v>6</v>
      </c>
      <c r="P77">
        <v>0</v>
      </c>
      <c r="Q77" s="30">
        <f>P77/SUM(O77:P77)</f>
        <v>0</v>
      </c>
      <c r="R77" s="23">
        <v>12000</v>
      </c>
      <c r="S77" s="17">
        <v>0</v>
      </c>
      <c r="T77" s="17">
        <f t="shared" ref="T77:T115" si="29">SUM(R77:S77)</f>
        <v>12000</v>
      </c>
      <c r="U77" s="5">
        <v>3</v>
      </c>
      <c r="V77" s="31">
        <v>3</v>
      </c>
      <c r="W77" s="14">
        <f t="shared" si="26"/>
        <v>36</v>
      </c>
      <c r="X77" s="29">
        <f t="shared" si="27"/>
        <v>333.33333333333331</v>
      </c>
      <c r="Y77" s="7">
        <v>3</v>
      </c>
      <c r="Z77" s="7">
        <v>1</v>
      </c>
      <c r="AA77" s="7">
        <v>2</v>
      </c>
      <c r="AB77" s="7">
        <v>0</v>
      </c>
      <c r="AC77" s="7" t="s">
        <v>2</v>
      </c>
      <c r="AD77" s="7" t="s">
        <v>2</v>
      </c>
      <c r="AE77" s="7" t="s">
        <v>2</v>
      </c>
      <c r="AF77" s="3" t="s">
        <v>6</v>
      </c>
      <c r="AG77" s="3" t="s">
        <v>12</v>
      </c>
      <c r="AH77" s="3" t="s">
        <v>5</v>
      </c>
    </row>
    <row r="78" spans="1:34" x14ac:dyDescent="0.25">
      <c r="A78" t="s">
        <v>28</v>
      </c>
      <c r="B78" s="22" t="s">
        <v>91</v>
      </c>
      <c r="C78" s="22" t="s">
        <v>94</v>
      </c>
      <c r="D78" s="22" t="s">
        <v>244</v>
      </c>
      <c r="E78" s="22" t="s">
        <v>259</v>
      </c>
      <c r="F78" s="3" t="s">
        <v>3</v>
      </c>
      <c r="G78" s="23">
        <v>45000</v>
      </c>
      <c r="I78" s="23">
        <f t="shared" si="28"/>
        <v>45000</v>
      </c>
      <c r="J78" s="28" t="s">
        <v>234</v>
      </c>
      <c r="K78" s="14">
        <v>9</v>
      </c>
      <c r="L78" s="14">
        <f t="shared" si="24"/>
        <v>108</v>
      </c>
      <c r="M78" s="29">
        <f t="shared" si="25"/>
        <v>416.66666666666669</v>
      </c>
      <c r="N78" s="14">
        <v>2013</v>
      </c>
      <c r="O78" s="7">
        <v>5</v>
      </c>
      <c r="P78">
        <v>0</v>
      </c>
      <c r="Q78" s="30">
        <f>P78/SUM(O78:P78)</f>
        <v>0</v>
      </c>
      <c r="R78" s="23">
        <v>12000</v>
      </c>
      <c r="T78" s="17">
        <f t="shared" si="29"/>
        <v>12000</v>
      </c>
      <c r="U78" s="21" t="s">
        <v>237</v>
      </c>
      <c r="V78" s="31">
        <v>2.5</v>
      </c>
      <c r="W78" s="14">
        <f t="shared" si="26"/>
        <v>30</v>
      </c>
      <c r="X78" s="29">
        <f t="shared" si="27"/>
        <v>400</v>
      </c>
      <c r="Y78" s="7">
        <v>2</v>
      </c>
      <c r="Z78" s="7">
        <v>2</v>
      </c>
      <c r="AB78" s="7">
        <v>1</v>
      </c>
      <c r="AC78" s="7" t="s">
        <v>2</v>
      </c>
      <c r="AD78" s="7" t="s">
        <v>2</v>
      </c>
      <c r="AE78" s="7" t="s">
        <v>2</v>
      </c>
      <c r="AF78" s="3" t="s">
        <v>6</v>
      </c>
      <c r="AG78" s="3" t="s">
        <v>6</v>
      </c>
      <c r="AH78" s="3" t="s">
        <v>6</v>
      </c>
    </row>
    <row r="79" spans="1:34" x14ac:dyDescent="0.25">
      <c r="A79" t="s">
        <v>134</v>
      </c>
      <c r="B79" s="22" t="s">
        <v>91</v>
      </c>
      <c r="C79" s="22" t="s">
        <v>94</v>
      </c>
      <c r="D79" s="22" t="s">
        <v>246</v>
      </c>
      <c r="E79" s="22" t="s">
        <v>259</v>
      </c>
      <c r="F79" s="3" t="s">
        <v>3</v>
      </c>
      <c r="G79" s="23">
        <v>45500</v>
      </c>
      <c r="I79" s="23">
        <f t="shared" si="28"/>
        <v>45500</v>
      </c>
      <c r="K79" s="14"/>
      <c r="L79" s="14"/>
      <c r="M79" s="29"/>
      <c r="N79" s="14">
        <v>2014</v>
      </c>
      <c r="O79" s="7">
        <v>5</v>
      </c>
      <c r="Q79" s="30"/>
      <c r="R79" s="23">
        <v>12638</v>
      </c>
      <c r="T79" s="17">
        <f t="shared" si="29"/>
        <v>12638</v>
      </c>
      <c r="V79" s="31"/>
      <c r="W79" s="14"/>
      <c r="X79" s="29"/>
      <c r="Z79" s="7">
        <v>3</v>
      </c>
      <c r="AB79" s="7">
        <v>2</v>
      </c>
      <c r="AC79" s="7" t="s">
        <v>2</v>
      </c>
      <c r="AE79" s="7" t="s">
        <v>2</v>
      </c>
      <c r="AF79" s="3" t="s">
        <v>5</v>
      </c>
      <c r="AH79" s="3" t="s">
        <v>12</v>
      </c>
    </row>
    <row r="80" spans="1:34" x14ac:dyDescent="0.25">
      <c r="A80" t="s">
        <v>15</v>
      </c>
      <c r="B80" s="22" t="s">
        <v>92</v>
      </c>
      <c r="C80" s="22" t="s">
        <v>228</v>
      </c>
      <c r="D80" s="22" t="s">
        <v>245</v>
      </c>
      <c r="E80" s="22" t="s">
        <v>259</v>
      </c>
      <c r="F80" s="3" t="s">
        <v>3</v>
      </c>
      <c r="G80" s="23">
        <v>21104</v>
      </c>
      <c r="I80" s="23">
        <f t="shared" si="28"/>
        <v>21104</v>
      </c>
      <c r="J80" s="24">
        <v>10</v>
      </c>
      <c r="K80" s="14">
        <v>10</v>
      </c>
      <c r="L80" s="14">
        <f>K80*12</f>
        <v>120</v>
      </c>
      <c r="M80" s="29">
        <f>I80/L80</f>
        <v>175.86666666666667</v>
      </c>
      <c r="N80" s="14">
        <v>2014</v>
      </c>
      <c r="O80" s="7">
        <v>4</v>
      </c>
      <c r="Q80" s="30"/>
      <c r="R80" s="23">
        <v>6157</v>
      </c>
      <c r="T80" s="17">
        <f t="shared" si="29"/>
        <v>6157</v>
      </c>
      <c r="U80" s="5">
        <v>10</v>
      </c>
      <c r="V80" s="31">
        <v>10</v>
      </c>
      <c r="W80" s="14">
        <f>V80*12</f>
        <v>120</v>
      </c>
      <c r="X80" s="29">
        <f>T80/W80</f>
        <v>51.30833333333333</v>
      </c>
      <c r="Y80" s="7">
        <v>0</v>
      </c>
      <c r="Z80" s="7">
        <v>2</v>
      </c>
      <c r="AA80" s="7">
        <v>2</v>
      </c>
      <c r="AC80" s="7" t="s">
        <v>2</v>
      </c>
      <c r="AD80" s="7" t="s">
        <v>2</v>
      </c>
      <c r="AE80" s="7" t="s">
        <v>2</v>
      </c>
      <c r="AF80" s="3" t="s">
        <v>6</v>
      </c>
      <c r="AG80" s="3" t="s">
        <v>6</v>
      </c>
      <c r="AH80" s="3" t="s">
        <v>6</v>
      </c>
    </row>
    <row r="81" spans="1:34" x14ac:dyDescent="0.25">
      <c r="A81" s="13" t="s">
        <v>137</v>
      </c>
      <c r="B81" s="22" t="s">
        <v>92</v>
      </c>
      <c r="C81" s="22" t="s">
        <v>94</v>
      </c>
      <c r="D81" s="22" t="s">
        <v>243</v>
      </c>
      <c r="E81" s="22" t="s">
        <v>259</v>
      </c>
      <c r="F81" s="25" t="s">
        <v>3</v>
      </c>
      <c r="G81" s="26">
        <v>30000</v>
      </c>
      <c r="H81" s="26"/>
      <c r="I81" s="23">
        <f t="shared" si="28"/>
        <v>30000</v>
      </c>
      <c r="J81" s="27">
        <v>12</v>
      </c>
      <c r="K81" s="15">
        <v>12</v>
      </c>
      <c r="L81" s="14">
        <f>K81*12</f>
        <v>144</v>
      </c>
      <c r="M81" s="29">
        <f>I81/L81</f>
        <v>208.33333333333334</v>
      </c>
      <c r="N81" s="15">
        <v>2013</v>
      </c>
      <c r="O81" s="19">
        <v>5</v>
      </c>
      <c r="P81" s="13"/>
      <c r="Q81" s="30"/>
      <c r="R81" s="26">
        <v>6093</v>
      </c>
      <c r="S81" s="18"/>
      <c r="T81" s="17">
        <f t="shared" si="29"/>
        <v>6093</v>
      </c>
      <c r="U81" s="20">
        <v>5</v>
      </c>
      <c r="V81" s="32">
        <v>5</v>
      </c>
      <c r="W81" s="14">
        <f>V81*12</f>
        <v>60</v>
      </c>
      <c r="X81" s="29">
        <f>T81/W81</f>
        <v>101.55</v>
      </c>
      <c r="Y81" s="19">
        <v>1</v>
      </c>
      <c r="Z81" s="19">
        <v>3</v>
      </c>
      <c r="AA81" s="19">
        <v>1</v>
      </c>
      <c r="AB81" s="19"/>
      <c r="AC81" s="19" t="s">
        <v>1</v>
      </c>
      <c r="AD81" s="19" t="s">
        <v>1</v>
      </c>
      <c r="AE81" s="19" t="s">
        <v>1</v>
      </c>
      <c r="AF81" s="25" t="s">
        <v>4</v>
      </c>
      <c r="AG81" s="25" t="s">
        <v>4</v>
      </c>
      <c r="AH81" s="25" t="s">
        <v>4</v>
      </c>
    </row>
    <row r="82" spans="1:34" x14ac:dyDescent="0.25">
      <c r="A82" t="s">
        <v>142</v>
      </c>
      <c r="B82" s="22" t="s">
        <v>91</v>
      </c>
      <c r="C82" s="22" t="s">
        <v>227</v>
      </c>
      <c r="D82" s="22" t="s">
        <v>246</v>
      </c>
      <c r="E82" s="22" t="s">
        <v>259</v>
      </c>
      <c r="F82" s="3" t="s">
        <v>3</v>
      </c>
      <c r="G82" s="23">
        <v>46132</v>
      </c>
      <c r="I82" s="23">
        <f t="shared" si="28"/>
        <v>46132</v>
      </c>
      <c r="J82" s="24">
        <v>12</v>
      </c>
      <c r="K82" s="14">
        <v>12</v>
      </c>
      <c r="L82" s="14">
        <f>K82*12</f>
        <v>144</v>
      </c>
      <c r="M82" s="29">
        <f>I82/L82</f>
        <v>320.36111111111109</v>
      </c>
      <c r="N82" s="14">
        <v>2008</v>
      </c>
      <c r="O82" s="7">
        <v>6</v>
      </c>
      <c r="Q82" s="30"/>
      <c r="R82" s="23">
        <v>12738</v>
      </c>
      <c r="T82" s="17">
        <f t="shared" si="29"/>
        <v>12738</v>
      </c>
      <c r="U82" s="5">
        <v>5</v>
      </c>
      <c r="V82" s="31">
        <v>5</v>
      </c>
      <c r="W82" s="14">
        <f>V82*12</f>
        <v>60</v>
      </c>
      <c r="X82" s="29">
        <f>T82/W82</f>
        <v>212.3</v>
      </c>
      <c r="Y82" s="7">
        <v>1</v>
      </c>
      <c r="Z82" s="7">
        <v>3</v>
      </c>
      <c r="AA82" s="7">
        <v>2</v>
      </c>
      <c r="AC82" s="7" t="s">
        <v>2</v>
      </c>
      <c r="AD82" s="7" t="s">
        <v>2</v>
      </c>
      <c r="AE82" s="7" t="s">
        <v>2</v>
      </c>
      <c r="AF82" s="3" t="s">
        <v>12</v>
      </c>
      <c r="AG82" s="3" t="s">
        <v>12</v>
      </c>
      <c r="AH82" s="3" t="s">
        <v>12</v>
      </c>
    </row>
    <row r="83" spans="1:34" x14ac:dyDescent="0.25">
      <c r="A83" t="s">
        <v>252</v>
      </c>
      <c r="B83" s="22" t="s">
        <v>92</v>
      </c>
      <c r="C83" s="22" t="s">
        <v>94</v>
      </c>
      <c r="D83" s="22" t="s">
        <v>244</v>
      </c>
      <c r="E83" s="22" t="s">
        <v>259</v>
      </c>
      <c r="F83" s="3" t="s">
        <v>3</v>
      </c>
      <c r="G83" s="23">
        <v>21105</v>
      </c>
      <c r="I83" s="23">
        <f t="shared" si="28"/>
        <v>21105</v>
      </c>
      <c r="J83" s="24">
        <v>2.5</v>
      </c>
      <c r="K83" s="14">
        <v>2.5</v>
      </c>
      <c r="L83" s="14">
        <f>K83*12</f>
        <v>30</v>
      </c>
      <c r="M83" s="14">
        <f>I83/L83</f>
        <v>703.5</v>
      </c>
      <c r="N83" s="14">
        <v>2010</v>
      </c>
      <c r="O83" s="7">
        <v>5</v>
      </c>
      <c r="P83" s="1">
        <v>0</v>
      </c>
      <c r="Q83" s="30">
        <f t="shared" ref="Q83:Q95" si="30">P83/SUM(O83:P83)</f>
        <v>0</v>
      </c>
      <c r="R83" s="23">
        <v>6157</v>
      </c>
      <c r="T83" s="17">
        <f t="shared" si="29"/>
        <v>6157</v>
      </c>
      <c r="U83" s="5">
        <v>2.5</v>
      </c>
      <c r="V83" s="14">
        <v>2.5</v>
      </c>
      <c r="W83" s="14">
        <f>V83*12</f>
        <v>30</v>
      </c>
      <c r="X83" s="29">
        <f>T83/W83</f>
        <v>205.23333333333332</v>
      </c>
      <c r="Y83" s="7">
        <v>0</v>
      </c>
      <c r="Z83" s="7">
        <v>2</v>
      </c>
      <c r="AA83" s="7">
        <v>1</v>
      </c>
      <c r="AB83" s="7">
        <v>2</v>
      </c>
      <c r="AC83" s="7" t="s">
        <v>2</v>
      </c>
      <c r="AD83" s="7" t="s">
        <v>2</v>
      </c>
      <c r="AE83" s="7" t="s">
        <v>2</v>
      </c>
      <c r="AF83" s="3" t="s">
        <v>6</v>
      </c>
      <c r="AG83" s="3" t="s">
        <v>6</v>
      </c>
      <c r="AH83" s="3" t="s">
        <v>6</v>
      </c>
    </row>
    <row r="84" spans="1:34" x14ac:dyDescent="0.25">
      <c r="A84" t="s">
        <v>145</v>
      </c>
      <c r="B84" s="22" t="s">
        <v>91</v>
      </c>
      <c r="C84" s="22" t="s">
        <v>227</v>
      </c>
      <c r="D84" s="22" t="s">
        <v>246</v>
      </c>
      <c r="E84" s="22" t="s">
        <v>259</v>
      </c>
      <c r="F84" s="3" t="s">
        <v>3</v>
      </c>
      <c r="G84" s="23">
        <v>40787</v>
      </c>
      <c r="I84" s="23">
        <f t="shared" si="28"/>
        <v>40787</v>
      </c>
      <c r="J84" s="24">
        <v>14</v>
      </c>
      <c r="K84" s="14">
        <v>14</v>
      </c>
      <c r="L84" s="14">
        <f>K84*12</f>
        <v>168</v>
      </c>
      <c r="M84" s="29">
        <f>I84/L84</f>
        <v>242.7797619047619</v>
      </c>
      <c r="N84" s="14">
        <v>2014</v>
      </c>
      <c r="O84" s="7">
        <v>4</v>
      </c>
      <c r="P84">
        <v>1</v>
      </c>
      <c r="Q84" s="30">
        <f t="shared" si="30"/>
        <v>0.2</v>
      </c>
      <c r="R84" s="23">
        <v>12250</v>
      </c>
      <c r="T84" s="17">
        <f t="shared" si="29"/>
        <v>12250</v>
      </c>
      <c r="U84" s="5">
        <v>4</v>
      </c>
      <c r="V84" s="31">
        <v>4</v>
      </c>
      <c r="W84" s="14">
        <f>V84*12</f>
        <v>48</v>
      </c>
      <c r="X84" s="29">
        <f>T84/W84</f>
        <v>255.20833333333334</v>
      </c>
      <c r="Y84" s="7">
        <v>0</v>
      </c>
      <c r="AA84" s="7">
        <v>4</v>
      </c>
      <c r="AB84" s="7">
        <v>1</v>
      </c>
      <c r="AC84" s="7" t="s">
        <v>1</v>
      </c>
      <c r="AD84" s="7" t="s">
        <v>2</v>
      </c>
      <c r="AE84" s="7" t="s">
        <v>2</v>
      </c>
      <c r="AF84" s="3" t="s">
        <v>4</v>
      </c>
      <c r="AG84" s="3" t="s">
        <v>5</v>
      </c>
      <c r="AH84" s="3" t="s">
        <v>4</v>
      </c>
    </row>
    <row r="85" spans="1:34" x14ac:dyDescent="0.25">
      <c r="A85" t="s">
        <v>146</v>
      </c>
      <c r="B85" s="22" t="s">
        <v>92</v>
      </c>
      <c r="C85" s="22" t="s">
        <v>228</v>
      </c>
      <c r="D85" s="22" t="s">
        <v>246</v>
      </c>
      <c r="E85" s="22" t="s">
        <v>259</v>
      </c>
      <c r="F85" s="3" t="s">
        <v>3</v>
      </c>
      <c r="G85" s="23">
        <v>32450</v>
      </c>
      <c r="I85" s="23">
        <f t="shared" si="28"/>
        <v>32450</v>
      </c>
      <c r="K85" s="14"/>
      <c r="L85" s="14"/>
      <c r="M85" s="29"/>
      <c r="N85" s="14">
        <v>2015</v>
      </c>
      <c r="O85" s="7">
        <v>6</v>
      </c>
      <c r="P85">
        <v>0</v>
      </c>
      <c r="Q85" s="30">
        <f t="shared" si="30"/>
        <v>0</v>
      </c>
      <c r="R85" s="23">
        <v>6990</v>
      </c>
      <c r="T85" s="17">
        <f t="shared" si="29"/>
        <v>6990</v>
      </c>
      <c r="V85" s="31"/>
      <c r="W85" s="14"/>
      <c r="X85" s="29"/>
      <c r="AC85" s="7" t="s">
        <v>2</v>
      </c>
      <c r="AD85" s="7" t="s">
        <v>2</v>
      </c>
      <c r="AE85" s="7" t="s">
        <v>1</v>
      </c>
      <c r="AF85" s="3" t="s">
        <v>6</v>
      </c>
      <c r="AG85" s="3" t="s">
        <v>6</v>
      </c>
    </row>
    <row r="86" spans="1:34" x14ac:dyDescent="0.25">
      <c r="A86" t="s">
        <v>147</v>
      </c>
      <c r="B86" s="22" t="s">
        <v>91</v>
      </c>
      <c r="C86" s="22" t="s">
        <v>94</v>
      </c>
      <c r="D86" s="22" t="s">
        <v>241</v>
      </c>
      <c r="E86" s="22" t="s">
        <v>259</v>
      </c>
      <c r="F86" s="3" t="s">
        <v>3</v>
      </c>
      <c r="G86" s="23">
        <v>45000</v>
      </c>
      <c r="I86" s="23">
        <f t="shared" si="28"/>
        <v>45000</v>
      </c>
      <c r="J86" s="24">
        <v>12</v>
      </c>
      <c r="K86" s="14">
        <v>12</v>
      </c>
      <c r="L86" s="14">
        <f t="shared" ref="L86:L109" si="31">K86*12</f>
        <v>144</v>
      </c>
      <c r="M86" s="29">
        <f t="shared" ref="M86:M109" si="32">I86/L86</f>
        <v>312.5</v>
      </c>
      <c r="N86" s="14">
        <v>2012</v>
      </c>
      <c r="O86" s="7">
        <v>5</v>
      </c>
      <c r="P86">
        <v>0</v>
      </c>
      <c r="Q86" s="30">
        <f t="shared" si="30"/>
        <v>0</v>
      </c>
      <c r="R86" s="23">
        <v>15840</v>
      </c>
      <c r="S86" s="17">
        <v>0</v>
      </c>
      <c r="T86" s="17">
        <f t="shared" si="29"/>
        <v>15840</v>
      </c>
      <c r="U86" s="5">
        <v>3</v>
      </c>
      <c r="V86" s="31">
        <v>3</v>
      </c>
      <c r="W86" s="14">
        <f t="shared" ref="W86:W109" si="33">V86*12</f>
        <v>36</v>
      </c>
      <c r="X86" s="29">
        <f t="shared" ref="X86:X109" si="34">T86/W86</f>
        <v>440</v>
      </c>
      <c r="Y86" s="7">
        <v>0</v>
      </c>
      <c r="Z86" s="7">
        <v>3</v>
      </c>
      <c r="AA86" s="7">
        <v>1</v>
      </c>
      <c r="AB86" s="7">
        <v>1</v>
      </c>
      <c r="AC86" s="7" t="s">
        <v>1</v>
      </c>
      <c r="AD86" s="7" t="s">
        <v>2</v>
      </c>
      <c r="AE86" s="7" t="s">
        <v>1</v>
      </c>
      <c r="AF86" s="3" t="s">
        <v>4</v>
      </c>
      <c r="AG86" s="3" t="s">
        <v>6</v>
      </c>
      <c r="AH86" s="3" t="s">
        <v>4</v>
      </c>
    </row>
    <row r="87" spans="1:34" x14ac:dyDescent="0.25">
      <c r="A87" t="s">
        <v>45</v>
      </c>
      <c r="B87" s="22" t="s">
        <v>92</v>
      </c>
      <c r="C87" s="22" t="s">
        <v>228</v>
      </c>
      <c r="D87" s="22" t="s">
        <v>246</v>
      </c>
      <c r="E87" s="22" t="s">
        <v>259</v>
      </c>
      <c r="F87" s="3" t="s">
        <v>3</v>
      </c>
      <c r="G87" s="23">
        <v>23366</v>
      </c>
      <c r="H87" s="23">
        <v>0</v>
      </c>
      <c r="I87" s="23">
        <f t="shared" si="28"/>
        <v>23366</v>
      </c>
      <c r="J87" s="24" t="s">
        <v>46</v>
      </c>
      <c r="K87" s="14">
        <v>20</v>
      </c>
      <c r="L87" s="14">
        <f t="shared" si="31"/>
        <v>240</v>
      </c>
      <c r="M87" s="29">
        <f t="shared" si="32"/>
        <v>97.358333333333334</v>
      </c>
      <c r="N87" s="14">
        <v>2011</v>
      </c>
      <c r="O87" s="7">
        <v>6</v>
      </c>
      <c r="P87">
        <v>1</v>
      </c>
      <c r="Q87" s="30">
        <f t="shared" si="30"/>
        <v>0.14285714285714285</v>
      </c>
      <c r="R87" s="23">
        <v>6157</v>
      </c>
      <c r="S87" s="17">
        <v>0</v>
      </c>
      <c r="T87" s="17">
        <f t="shared" si="29"/>
        <v>6157</v>
      </c>
      <c r="U87" s="24" t="s">
        <v>46</v>
      </c>
      <c r="V87" s="31">
        <v>20</v>
      </c>
      <c r="W87" s="14">
        <f t="shared" si="33"/>
        <v>240</v>
      </c>
      <c r="X87" s="29">
        <f t="shared" si="34"/>
        <v>25.654166666666665</v>
      </c>
      <c r="Y87" s="7">
        <v>0</v>
      </c>
      <c r="Z87" s="7">
        <v>1</v>
      </c>
      <c r="AA87" s="7">
        <v>5</v>
      </c>
      <c r="AB87" s="7">
        <v>0</v>
      </c>
      <c r="AC87" s="7" t="s">
        <v>2</v>
      </c>
      <c r="AD87" s="7" t="s">
        <v>2</v>
      </c>
      <c r="AE87" s="7" t="s">
        <v>1</v>
      </c>
      <c r="AF87" s="3" t="s">
        <v>6</v>
      </c>
      <c r="AG87" s="3" t="s">
        <v>6</v>
      </c>
    </row>
    <row r="88" spans="1:34" x14ac:dyDescent="0.25">
      <c r="A88" t="s">
        <v>9</v>
      </c>
      <c r="B88" s="22" t="s">
        <v>91</v>
      </c>
      <c r="C88" s="22" t="s">
        <v>94</v>
      </c>
      <c r="D88" s="22" t="s">
        <v>242</v>
      </c>
      <c r="E88" s="22" t="s">
        <v>259</v>
      </c>
      <c r="F88" s="3" t="s">
        <v>3</v>
      </c>
      <c r="G88" s="23">
        <v>40500</v>
      </c>
      <c r="I88" s="23">
        <f t="shared" si="28"/>
        <v>40500</v>
      </c>
      <c r="J88" s="24">
        <v>10</v>
      </c>
      <c r="K88" s="14">
        <v>10</v>
      </c>
      <c r="L88" s="14">
        <f t="shared" si="31"/>
        <v>120</v>
      </c>
      <c r="M88" s="29">
        <f t="shared" si="32"/>
        <v>337.5</v>
      </c>
      <c r="N88" s="14">
        <v>2013</v>
      </c>
      <c r="O88" s="7">
        <v>6</v>
      </c>
      <c r="P88">
        <v>0</v>
      </c>
      <c r="Q88" s="30">
        <f t="shared" si="30"/>
        <v>0</v>
      </c>
      <c r="R88" s="23">
        <v>11125</v>
      </c>
      <c r="T88" s="17">
        <f t="shared" si="29"/>
        <v>11125</v>
      </c>
      <c r="U88" s="21" t="s">
        <v>232</v>
      </c>
      <c r="V88" s="31">
        <v>3.5</v>
      </c>
      <c r="W88" s="14">
        <f t="shared" si="33"/>
        <v>42</v>
      </c>
      <c r="X88" s="29">
        <f t="shared" si="34"/>
        <v>264.88095238095241</v>
      </c>
      <c r="Y88" s="7">
        <v>2</v>
      </c>
      <c r="Z88" s="7">
        <v>3</v>
      </c>
      <c r="AA88" s="7">
        <v>1</v>
      </c>
      <c r="AC88" s="7" t="s">
        <v>2</v>
      </c>
      <c r="AD88" s="7" t="s">
        <v>2</v>
      </c>
      <c r="AE88" s="7" t="s">
        <v>2</v>
      </c>
      <c r="AF88" s="3" t="s">
        <v>4</v>
      </c>
      <c r="AG88" s="3" t="s">
        <v>5</v>
      </c>
      <c r="AH88" s="3" t="s">
        <v>5</v>
      </c>
    </row>
    <row r="89" spans="1:34" x14ac:dyDescent="0.25">
      <c r="A89" t="s">
        <v>32</v>
      </c>
      <c r="B89" s="22" t="s">
        <v>91</v>
      </c>
      <c r="C89" s="22" t="s">
        <v>227</v>
      </c>
      <c r="D89" s="22" t="s">
        <v>246</v>
      </c>
      <c r="E89" s="22" t="s">
        <v>259</v>
      </c>
      <c r="F89" s="3" t="s">
        <v>3</v>
      </c>
      <c r="G89" s="23">
        <v>40000</v>
      </c>
      <c r="I89" s="23">
        <f t="shared" si="28"/>
        <v>40000</v>
      </c>
      <c r="J89" s="24" t="s">
        <v>33</v>
      </c>
      <c r="K89" s="14">
        <v>12</v>
      </c>
      <c r="L89" s="14">
        <f t="shared" si="31"/>
        <v>144</v>
      </c>
      <c r="M89" s="29">
        <f t="shared" si="32"/>
        <v>277.77777777777777</v>
      </c>
      <c r="N89" s="14">
        <v>2010</v>
      </c>
      <c r="O89" s="7">
        <v>6</v>
      </c>
      <c r="P89">
        <v>0</v>
      </c>
      <c r="Q89" s="30">
        <f t="shared" si="30"/>
        <v>0</v>
      </c>
      <c r="R89" s="23">
        <v>12000</v>
      </c>
      <c r="T89" s="17">
        <f t="shared" si="29"/>
        <v>12000</v>
      </c>
      <c r="U89" s="5">
        <v>10</v>
      </c>
      <c r="V89" s="31">
        <v>10</v>
      </c>
      <c r="W89" s="14">
        <f t="shared" si="33"/>
        <v>120</v>
      </c>
      <c r="X89" s="29">
        <f t="shared" si="34"/>
        <v>100</v>
      </c>
      <c r="Z89" s="7">
        <v>2</v>
      </c>
      <c r="AA89" s="7">
        <v>4</v>
      </c>
      <c r="AC89" s="7" t="s">
        <v>1</v>
      </c>
      <c r="AE89" s="7" t="s">
        <v>1</v>
      </c>
      <c r="AG89" s="3" t="s">
        <v>6</v>
      </c>
    </row>
    <row r="90" spans="1:34" x14ac:dyDescent="0.25">
      <c r="A90" t="s">
        <v>149</v>
      </c>
      <c r="B90" s="22" t="s">
        <v>92</v>
      </c>
      <c r="C90" s="22" t="s">
        <v>227</v>
      </c>
      <c r="D90" s="22" t="s">
        <v>244</v>
      </c>
      <c r="E90" s="22" t="s">
        <v>259</v>
      </c>
      <c r="F90" s="3" t="s">
        <v>3</v>
      </c>
      <c r="G90" s="23">
        <v>18621</v>
      </c>
      <c r="H90" s="23">
        <v>0</v>
      </c>
      <c r="I90" s="23">
        <f t="shared" si="28"/>
        <v>18621</v>
      </c>
      <c r="J90" s="24" t="s">
        <v>199</v>
      </c>
      <c r="K90" s="14">
        <v>10</v>
      </c>
      <c r="L90" s="14">
        <f t="shared" si="31"/>
        <v>120</v>
      </c>
      <c r="M90" s="29">
        <f t="shared" si="32"/>
        <v>155.17500000000001</v>
      </c>
      <c r="N90" s="14">
        <v>2012</v>
      </c>
      <c r="O90" s="7">
        <v>5</v>
      </c>
      <c r="P90">
        <v>0</v>
      </c>
      <c r="Q90" s="30">
        <f t="shared" si="30"/>
        <v>0</v>
      </c>
      <c r="R90" s="23">
        <v>6157</v>
      </c>
      <c r="S90" s="17">
        <v>0</v>
      </c>
      <c r="T90" s="17">
        <f t="shared" si="29"/>
        <v>6157</v>
      </c>
      <c r="U90" s="5">
        <v>2</v>
      </c>
      <c r="V90" s="31">
        <v>2</v>
      </c>
      <c r="W90" s="14">
        <f t="shared" si="33"/>
        <v>24</v>
      </c>
      <c r="X90" s="29">
        <f t="shared" si="34"/>
        <v>256.54166666666669</v>
      </c>
      <c r="Z90" s="7">
        <v>2</v>
      </c>
      <c r="AA90" s="7">
        <v>2</v>
      </c>
      <c r="AB90" s="7">
        <v>1</v>
      </c>
      <c r="AC90" s="7" t="s">
        <v>2</v>
      </c>
      <c r="AD90" s="7" t="s">
        <v>2</v>
      </c>
      <c r="AE90" s="7" t="s">
        <v>2</v>
      </c>
      <c r="AF90" s="3" t="s">
        <v>6</v>
      </c>
      <c r="AG90" s="3" t="s">
        <v>6</v>
      </c>
      <c r="AH90" s="3" t="s">
        <v>6</v>
      </c>
    </row>
    <row r="91" spans="1:34" x14ac:dyDescent="0.25">
      <c r="A91" t="s">
        <v>151</v>
      </c>
      <c r="B91" s="22" t="s">
        <v>92</v>
      </c>
      <c r="C91" s="22" t="s">
        <v>94</v>
      </c>
      <c r="D91" s="22" t="s">
        <v>244</v>
      </c>
      <c r="E91" s="22" t="s">
        <v>259</v>
      </c>
      <c r="F91" s="3" t="s">
        <v>3</v>
      </c>
      <c r="G91" s="23">
        <v>30000</v>
      </c>
      <c r="H91" s="23">
        <v>0</v>
      </c>
      <c r="I91" s="23">
        <f t="shared" si="28"/>
        <v>30000</v>
      </c>
      <c r="J91" s="24" t="s">
        <v>201</v>
      </c>
      <c r="K91" s="14">
        <v>12</v>
      </c>
      <c r="L91" s="14">
        <f t="shared" si="31"/>
        <v>144</v>
      </c>
      <c r="M91" s="29">
        <f t="shared" si="32"/>
        <v>208.33333333333334</v>
      </c>
      <c r="N91" s="14">
        <v>2015</v>
      </c>
      <c r="O91" s="7">
        <v>5</v>
      </c>
      <c r="P91">
        <v>0</v>
      </c>
      <c r="Q91" s="30">
        <f t="shared" si="30"/>
        <v>0</v>
      </c>
      <c r="R91" s="23">
        <v>6157</v>
      </c>
      <c r="S91" s="17">
        <v>0</v>
      </c>
      <c r="T91" s="17">
        <f t="shared" si="29"/>
        <v>6157</v>
      </c>
      <c r="U91" s="5" t="s">
        <v>217</v>
      </c>
      <c r="V91" s="31">
        <v>2.5</v>
      </c>
      <c r="W91" s="14">
        <f t="shared" si="33"/>
        <v>30</v>
      </c>
      <c r="X91" s="29">
        <f t="shared" si="34"/>
        <v>205.23333333333332</v>
      </c>
      <c r="Y91" s="7">
        <v>1</v>
      </c>
      <c r="Z91" s="7">
        <v>1</v>
      </c>
      <c r="AA91" s="7">
        <v>3</v>
      </c>
      <c r="AC91" s="7" t="s">
        <v>2</v>
      </c>
      <c r="AD91" s="7" t="s">
        <v>2</v>
      </c>
      <c r="AE91" s="7" t="s">
        <v>1</v>
      </c>
      <c r="AF91" s="3" t="s">
        <v>4</v>
      </c>
      <c r="AG91" s="3" t="s">
        <v>4</v>
      </c>
      <c r="AH91" s="3" t="s">
        <v>4</v>
      </c>
    </row>
    <row r="92" spans="1:34" x14ac:dyDescent="0.25">
      <c r="A92" t="s">
        <v>152</v>
      </c>
      <c r="B92" s="22" t="s">
        <v>91</v>
      </c>
      <c r="C92" s="22" t="s">
        <v>94</v>
      </c>
      <c r="D92" s="22" t="s">
        <v>246</v>
      </c>
      <c r="E92" s="22" t="s">
        <v>259</v>
      </c>
      <c r="F92" s="3" t="s">
        <v>3</v>
      </c>
      <c r="G92" s="23">
        <v>41976</v>
      </c>
      <c r="I92" s="23">
        <f t="shared" si="28"/>
        <v>41976</v>
      </c>
      <c r="J92" s="24">
        <v>14</v>
      </c>
      <c r="K92" s="14">
        <v>14</v>
      </c>
      <c r="L92" s="14">
        <f t="shared" si="31"/>
        <v>168</v>
      </c>
      <c r="M92" s="29">
        <f t="shared" si="32"/>
        <v>249.85714285714286</v>
      </c>
      <c r="N92" s="14">
        <v>2015</v>
      </c>
      <c r="O92" s="7">
        <v>5</v>
      </c>
      <c r="P92">
        <v>1</v>
      </c>
      <c r="Q92" s="30">
        <f t="shared" si="30"/>
        <v>0.16666666666666666</v>
      </c>
      <c r="R92" s="23">
        <v>13285</v>
      </c>
      <c r="S92" s="17">
        <v>0</v>
      </c>
      <c r="T92" s="17">
        <f t="shared" si="29"/>
        <v>13285</v>
      </c>
      <c r="U92" s="5">
        <v>5</v>
      </c>
      <c r="V92" s="31">
        <v>5</v>
      </c>
      <c r="W92" s="14">
        <f t="shared" si="33"/>
        <v>60</v>
      </c>
      <c r="X92" s="29">
        <f t="shared" si="34"/>
        <v>221.41666666666666</v>
      </c>
      <c r="Y92" s="7">
        <v>1</v>
      </c>
      <c r="Z92" s="7">
        <v>0</v>
      </c>
      <c r="AA92" s="7">
        <v>3</v>
      </c>
      <c r="AB92" s="7">
        <v>1</v>
      </c>
      <c r="AC92" s="7" t="s">
        <v>2</v>
      </c>
      <c r="AD92" s="7" t="s">
        <v>2</v>
      </c>
      <c r="AE92" s="7" t="s">
        <v>2</v>
      </c>
      <c r="AF92" s="3" t="s">
        <v>5</v>
      </c>
      <c r="AG92" s="3" t="s">
        <v>5</v>
      </c>
    </row>
    <row r="93" spans="1:34" x14ac:dyDescent="0.25">
      <c r="A93" t="s">
        <v>26</v>
      </c>
      <c r="B93" s="22" t="s">
        <v>92</v>
      </c>
      <c r="C93" s="22" t="s">
        <v>227</v>
      </c>
      <c r="D93" s="22" t="s">
        <v>246</v>
      </c>
      <c r="E93" s="22" t="s">
        <v>259</v>
      </c>
      <c r="F93" s="3" t="s">
        <v>3</v>
      </c>
      <c r="G93" s="23">
        <v>21105</v>
      </c>
      <c r="I93" s="23">
        <f t="shared" si="28"/>
        <v>21105</v>
      </c>
      <c r="J93" s="24" t="s">
        <v>27</v>
      </c>
      <c r="K93" s="14">
        <v>2</v>
      </c>
      <c r="L93" s="14">
        <f t="shared" si="31"/>
        <v>24</v>
      </c>
      <c r="M93" s="29">
        <f t="shared" si="32"/>
        <v>879.375</v>
      </c>
      <c r="N93" s="14">
        <v>2015</v>
      </c>
      <c r="O93" s="7">
        <v>4</v>
      </c>
      <c r="P93">
        <v>1</v>
      </c>
      <c r="Q93" s="30">
        <f t="shared" si="30"/>
        <v>0.2</v>
      </c>
      <c r="R93" s="23">
        <v>6157</v>
      </c>
      <c r="T93" s="17">
        <f t="shared" si="29"/>
        <v>6157</v>
      </c>
      <c r="U93" s="5">
        <v>2</v>
      </c>
      <c r="V93" s="31">
        <v>2</v>
      </c>
      <c r="W93" s="14">
        <f t="shared" si="33"/>
        <v>24</v>
      </c>
      <c r="X93" s="29">
        <f t="shared" si="34"/>
        <v>256.54166666666669</v>
      </c>
      <c r="Y93" s="7">
        <v>2</v>
      </c>
      <c r="Z93" s="7">
        <v>1</v>
      </c>
      <c r="AB93" s="7">
        <v>1</v>
      </c>
      <c r="AC93" s="7" t="s">
        <v>2</v>
      </c>
      <c r="AD93" s="7" t="s">
        <v>2</v>
      </c>
      <c r="AE93" s="7" t="s">
        <v>1</v>
      </c>
      <c r="AF93" s="3" t="s">
        <v>6</v>
      </c>
      <c r="AG93" s="3" t="s">
        <v>6</v>
      </c>
      <c r="AH93" s="3" t="s">
        <v>4</v>
      </c>
    </row>
    <row r="94" spans="1:34" x14ac:dyDescent="0.25">
      <c r="A94" t="s">
        <v>156</v>
      </c>
      <c r="B94" s="22" t="s">
        <v>92</v>
      </c>
      <c r="C94" s="22" t="s">
        <v>94</v>
      </c>
      <c r="D94" s="22" t="s">
        <v>244</v>
      </c>
      <c r="E94" s="22" t="s">
        <v>259</v>
      </c>
      <c r="F94" s="3" t="s">
        <v>3</v>
      </c>
      <c r="G94" s="23">
        <v>21105</v>
      </c>
      <c r="I94" s="23">
        <f t="shared" si="28"/>
        <v>21105</v>
      </c>
      <c r="J94" s="24" t="s">
        <v>202</v>
      </c>
      <c r="K94" s="14">
        <v>12</v>
      </c>
      <c r="L94" s="14">
        <f t="shared" si="31"/>
        <v>144</v>
      </c>
      <c r="M94" s="29">
        <f t="shared" si="32"/>
        <v>146.5625</v>
      </c>
      <c r="N94" s="14">
        <v>2010</v>
      </c>
      <c r="O94" s="7">
        <v>5</v>
      </c>
      <c r="P94">
        <v>0</v>
      </c>
      <c r="Q94" s="30">
        <f t="shared" si="30"/>
        <v>0</v>
      </c>
      <c r="R94" s="23">
        <v>6157</v>
      </c>
      <c r="T94" s="17">
        <f t="shared" si="29"/>
        <v>6157</v>
      </c>
      <c r="U94" s="5">
        <v>2.5</v>
      </c>
      <c r="V94" s="31">
        <v>2.5</v>
      </c>
      <c r="W94" s="14">
        <f t="shared" si="33"/>
        <v>30</v>
      </c>
      <c r="X94" s="29">
        <f t="shared" si="34"/>
        <v>205.23333333333332</v>
      </c>
      <c r="Y94" s="7">
        <v>2</v>
      </c>
      <c r="Z94" s="7">
        <v>1</v>
      </c>
      <c r="AA94" s="7">
        <v>2</v>
      </c>
      <c r="AC94" s="7" t="s">
        <v>2</v>
      </c>
      <c r="AD94" s="7" t="s">
        <v>2</v>
      </c>
      <c r="AE94" s="7" t="s">
        <v>2</v>
      </c>
      <c r="AF94" s="3" t="s">
        <v>6</v>
      </c>
      <c r="AG94" s="3" t="s">
        <v>6</v>
      </c>
      <c r="AH94" s="3" t="s">
        <v>6</v>
      </c>
    </row>
    <row r="95" spans="1:34" x14ac:dyDescent="0.25">
      <c r="A95" t="s">
        <v>157</v>
      </c>
      <c r="B95" s="22" t="s">
        <v>91</v>
      </c>
      <c r="C95" s="22" t="s">
        <v>227</v>
      </c>
      <c r="D95" s="22" t="s">
        <v>243</v>
      </c>
      <c r="E95" s="22" t="s">
        <v>259</v>
      </c>
      <c r="F95" s="3" t="s">
        <v>3</v>
      </c>
      <c r="G95" s="23">
        <v>44000</v>
      </c>
      <c r="I95" s="23">
        <f t="shared" si="28"/>
        <v>44000</v>
      </c>
      <c r="J95" s="24">
        <v>12</v>
      </c>
      <c r="K95" s="14">
        <v>12</v>
      </c>
      <c r="L95" s="14">
        <f t="shared" si="31"/>
        <v>144</v>
      </c>
      <c r="M95" s="29">
        <f t="shared" si="32"/>
        <v>305.55555555555554</v>
      </c>
      <c r="N95" s="14">
        <v>2013</v>
      </c>
      <c r="O95" s="7">
        <v>6</v>
      </c>
      <c r="P95">
        <v>0</v>
      </c>
      <c r="Q95" s="30">
        <f t="shared" si="30"/>
        <v>0</v>
      </c>
      <c r="R95" s="23">
        <v>14000</v>
      </c>
      <c r="T95" s="17">
        <f t="shared" si="29"/>
        <v>14000</v>
      </c>
      <c r="U95" s="5">
        <v>3</v>
      </c>
      <c r="V95" s="31">
        <v>3</v>
      </c>
      <c r="W95" s="14">
        <f t="shared" si="33"/>
        <v>36</v>
      </c>
      <c r="X95" s="29">
        <f t="shared" si="34"/>
        <v>388.88888888888891</v>
      </c>
      <c r="Y95" s="7">
        <v>4</v>
      </c>
      <c r="AA95" s="7">
        <v>2</v>
      </c>
      <c r="AC95" s="7" t="s">
        <v>2</v>
      </c>
      <c r="AD95" s="7" t="s">
        <v>2</v>
      </c>
      <c r="AE95" s="7" t="s">
        <v>2</v>
      </c>
      <c r="AF95" s="3" t="s">
        <v>5</v>
      </c>
      <c r="AG95" s="3" t="s">
        <v>5</v>
      </c>
      <c r="AH95" s="3" t="s">
        <v>12</v>
      </c>
    </row>
    <row r="96" spans="1:34" x14ac:dyDescent="0.25">
      <c r="A96" t="s">
        <v>159</v>
      </c>
      <c r="B96" s="22" t="s">
        <v>91</v>
      </c>
      <c r="C96" s="22" t="s">
        <v>94</v>
      </c>
      <c r="D96" s="22" t="s">
        <v>246</v>
      </c>
      <c r="E96" s="22" t="s">
        <v>259</v>
      </c>
      <c r="F96" s="3" t="s">
        <v>3</v>
      </c>
      <c r="G96" s="23">
        <v>44000</v>
      </c>
      <c r="I96" s="23">
        <f t="shared" si="28"/>
        <v>44000</v>
      </c>
      <c r="J96" s="24">
        <v>12</v>
      </c>
      <c r="K96" s="14">
        <v>12</v>
      </c>
      <c r="L96" s="14">
        <f t="shared" si="31"/>
        <v>144</v>
      </c>
      <c r="M96" s="29">
        <f t="shared" si="32"/>
        <v>305.55555555555554</v>
      </c>
      <c r="N96" s="14">
        <v>2013</v>
      </c>
      <c r="O96" s="7">
        <v>5</v>
      </c>
      <c r="Q96" s="30"/>
      <c r="R96" s="23">
        <v>11000</v>
      </c>
      <c r="T96" s="17">
        <f t="shared" si="29"/>
        <v>11000</v>
      </c>
      <c r="U96" s="5">
        <v>3</v>
      </c>
      <c r="V96" s="31">
        <v>3</v>
      </c>
      <c r="W96" s="14">
        <f t="shared" si="33"/>
        <v>36</v>
      </c>
      <c r="X96" s="29">
        <f t="shared" si="34"/>
        <v>305.55555555555554</v>
      </c>
      <c r="Y96" s="7">
        <v>1</v>
      </c>
      <c r="Z96" s="7">
        <v>3</v>
      </c>
      <c r="AA96" s="7">
        <v>1</v>
      </c>
      <c r="AC96" s="7" t="s">
        <v>2</v>
      </c>
      <c r="AD96" s="7" t="s">
        <v>2</v>
      </c>
      <c r="AE96" s="7" t="s">
        <v>2</v>
      </c>
      <c r="AF96" s="3" t="s">
        <v>6</v>
      </c>
      <c r="AG96" s="3" t="s">
        <v>12</v>
      </c>
      <c r="AH96" s="3" t="s">
        <v>6</v>
      </c>
    </row>
    <row r="97" spans="1:34" x14ac:dyDescent="0.25">
      <c r="A97" t="s">
        <v>160</v>
      </c>
      <c r="B97" s="22" t="s">
        <v>92</v>
      </c>
      <c r="C97" s="22" t="s">
        <v>94</v>
      </c>
      <c r="D97" s="22" t="s">
        <v>246</v>
      </c>
      <c r="E97" s="22" t="s">
        <v>259</v>
      </c>
      <c r="F97" s="3" t="s">
        <v>3</v>
      </c>
      <c r="G97" s="23">
        <v>21104</v>
      </c>
      <c r="H97" s="23">
        <v>0</v>
      </c>
      <c r="I97" s="23">
        <f t="shared" si="28"/>
        <v>21104</v>
      </c>
      <c r="J97" s="24" t="s">
        <v>203</v>
      </c>
      <c r="K97" s="14">
        <v>12</v>
      </c>
      <c r="L97" s="14">
        <f t="shared" si="31"/>
        <v>144</v>
      </c>
      <c r="M97" s="29">
        <f t="shared" si="32"/>
        <v>146.55555555555554</v>
      </c>
      <c r="N97" s="14">
        <v>2014</v>
      </c>
      <c r="O97" s="7">
        <v>5</v>
      </c>
      <c r="P97">
        <v>0</v>
      </c>
      <c r="Q97" s="30">
        <f t="shared" ref="Q97:Q102" si="35">P97/SUM(O97:P97)</f>
        <v>0</v>
      </c>
      <c r="R97" s="23">
        <v>6157</v>
      </c>
      <c r="S97" s="17">
        <v>0</v>
      </c>
      <c r="T97" s="17">
        <f t="shared" si="29"/>
        <v>6157</v>
      </c>
      <c r="U97" s="5">
        <v>2</v>
      </c>
      <c r="V97" s="31">
        <v>2</v>
      </c>
      <c r="W97" s="14">
        <f t="shared" si="33"/>
        <v>24</v>
      </c>
      <c r="X97" s="29">
        <f t="shared" si="34"/>
        <v>256.54166666666669</v>
      </c>
      <c r="Z97" s="7">
        <v>3</v>
      </c>
      <c r="AA97" s="7">
        <v>1</v>
      </c>
      <c r="AB97" s="7">
        <v>1</v>
      </c>
      <c r="AC97" s="7" t="s">
        <v>2</v>
      </c>
      <c r="AD97" s="7" t="s">
        <v>2</v>
      </c>
      <c r="AE97" s="7" t="s">
        <v>1</v>
      </c>
      <c r="AF97" s="3" t="s">
        <v>6</v>
      </c>
      <c r="AG97" s="3" t="s">
        <v>6</v>
      </c>
    </row>
    <row r="98" spans="1:34" x14ac:dyDescent="0.25">
      <c r="A98" t="s">
        <v>164</v>
      </c>
      <c r="B98" s="22" t="s">
        <v>91</v>
      </c>
      <c r="C98" s="22" t="s">
        <v>94</v>
      </c>
      <c r="D98" s="22" t="s">
        <v>246</v>
      </c>
      <c r="E98" s="22" t="s">
        <v>259</v>
      </c>
      <c r="F98" s="3" t="s">
        <v>3</v>
      </c>
      <c r="G98" s="23">
        <v>43000</v>
      </c>
      <c r="H98" s="23">
        <v>0</v>
      </c>
      <c r="I98" s="23">
        <f t="shared" si="28"/>
        <v>43000</v>
      </c>
      <c r="J98" s="24">
        <v>15.2</v>
      </c>
      <c r="K98" s="14">
        <v>15.2</v>
      </c>
      <c r="L98" s="14">
        <f t="shared" si="31"/>
        <v>182.39999999999998</v>
      </c>
      <c r="M98" s="29">
        <f t="shared" si="32"/>
        <v>235.74561403508775</v>
      </c>
      <c r="N98" s="14">
        <v>2012</v>
      </c>
      <c r="O98" s="7">
        <v>5</v>
      </c>
      <c r="P98">
        <v>0</v>
      </c>
      <c r="Q98" s="30">
        <f t="shared" si="35"/>
        <v>0</v>
      </c>
      <c r="R98" s="23">
        <v>12500</v>
      </c>
      <c r="S98" s="17">
        <v>0</v>
      </c>
      <c r="T98" s="17">
        <f t="shared" si="29"/>
        <v>12500</v>
      </c>
      <c r="U98" s="5">
        <v>3</v>
      </c>
      <c r="V98" s="31">
        <v>3</v>
      </c>
      <c r="W98" s="14">
        <f t="shared" si="33"/>
        <v>36</v>
      </c>
      <c r="X98" s="29">
        <f t="shared" si="34"/>
        <v>347.22222222222223</v>
      </c>
      <c r="Y98" s="7">
        <v>1</v>
      </c>
      <c r="Z98" s="7">
        <v>1</v>
      </c>
      <c r="AA98" s="7">
        <v>1</v>
      </c>
      <c r="AB98" s="7">
        <v>2</v>
      </c>
      <c r="AC98" s="7" t="s">
        <v>2</v>
      </c>
      <c r="AD98" s="7" t="s">
        <v>2</v>
      </c>
      <c r="AE98" s="7" t="s">
        <v>2</v>
      </c>
      <c r="AF98" s="3" t="s">
        <v>5</v>
      </c>
      <c r="AG98" s="3" t="s">
        <v>12</v>
      </c>
      <c r="AH98" s="3" t="s">
        <v>5</v>
      </c>
    </row>
    <row r="99" spans="1:34" x14ac:dyDescent="0.25">
      <c r="A99" t="s">
        <v>169</v>
      </c>
      <c r="B99" s="22" t="s">
        <v>91</v>
      </c>
      <c r="C99" s="22" t="s">
        <v>94</v>
      </c>
      <c r="D99" s="22" t="s">
        <v>247</v>
      </c>
      <c r="E99" s="22" t="s">
        <v>259</v>
      </c>
      <c r="F99" s="3" t="s">
        <v>3</v>
      </c>
      <c r="G99" s="23">
        <v>40000</v>
      </c>
      <c r="H99" s="23">
        <v>0</v>
      </c>
      <c r="I99" s="23">
        <f t="shared" si="28"/>
        <v>40000</v>
      </c>
      <c r="J99" s="24">
        <v>12</v>
      </c>
      <c r="K99" s="14">
        <v>12</v>
      </c>
      <c r="L99" s="14">
        <f t="shared" si="31"/>
        <v>144</v>
      </c>
      <c r="M99" s="29">
        <f t="shared" si="32"/>
        <v>277.77777777777777</v>
      </c>
      <c r="N99" s="14">
        <v>2014</v>
      </c>
      <c r="O99" s="7">
        <v>6</v>
      </c>
      <c r="P99">
        <v>0</v>
      </c>
      <c r="Q99" s="30">
        <f t="shared" si="35"/>
        <v>0</v>
      </c>
      <c r="R99" s="23">
        <v>11500</v>
      </c>
      <c r="T99" s="17">
        <f t="shared" si="29"/>
        <v>11500</v>
      </c>
      <c r="U99" s="5">
        <v>3</v>
      </c>
      <c r="V99" s="31">
        <v>3</v>
      </c>
      <c r="W99" s="14">
        <f t="shared" si="33"/>
        <v>36</v>
      </c>
      <c r="X99" s="29">
        <f t="shared" si="34"/>
        <v>319.44444444444446</v>
      </c>
      <c r="Y99" s="7">
        <v>0</v>
      </c>
      <c r="Z99" s="7">
        <v>3</v>
      </c>
      <c r="AA99" s="7">
        <v>3</v>
      </c>
      <c r="AB99" s="7">
        <v>0</v>
      </c>
      <c r="AC99" s="7" t="s">
        <v>2</v>
      </c>
      <c r="AD99" s="7" t="s">
        <v>2</v>
      </c>
      <c r="AE99" s="7" t="s">
        <v>2</v>
      </c>
      <c r="AF99" s="3" t="s">
        <v>6</v>
      </c>
      <c r="AG99" s="3" t="s">
        <v>118</v>
      </c>
      <c r="AH99" s="3" t="s">
        <v>118</v>
      </c>
    </row>
    <row r="100" spans="1:34" x14ac:dyDescent="0.25">
      <c r="A100" t="s">
        <v>171</v>
      </c>
      <c r="B100" s="22" t="s">
        <v>91</v>
      </c>
      <c r="C100" s="22" t="s">
        <v>228</v>
      </c>
      <c r="D100" s="22" t="s">
        <v>247</v>
      </c>
      <c r="E100" s="22" t="s">
        <v>259</v>
      </c>
      <c r="F100" s="3" t="s">
        <v>3</v>
      </c>
      <c r="G100" s="23">
        <v>45000</v>
      </c>
      <c r="H100" s="23">
        <v>0</v>
      </c>
      <c r="I100" s="23">
        <f t="shared" si="28"/>
        <v>45000</v>
      </c>
      <c r="J100" s="24">
        <v>8</v>
      </c>
      <c r="K100" s="14">
        <v>8</v>
      </c>
      <c r="L100" s="14">
        <f t="shared" si="31"/>
        <v>96</v>
      </c>
      <c r="M100" s="29">
        <f t="shared" si="32"/>
        <v>468.75</v>
      </c>
      <c r="N100" s="14">
        <v>2015</v>
      </c>
      <c r="O100" s="7">
        <v>4</v>
      </c>
      <c r="P100">
        <v>0</v>
      </c>
      <c r="Q100" s="30">
        <f t="shared" si="35"/>
        <v>0</v>
      </c>
      <c r="R100" s="23">
        <v>12000</v>
      </c>
      <c r="T100" s="17">
        <f t="shared" si="29"/>
        <v>12000</v>
      </c>
      <c r="U100" s="5">
        <v>3</v>
      </c>
      <c r="V100" s="31">
        <v>3</v>
      </c>
      <c r="W100" s="14">
        <f t="shared" si="33"/>
        <v>36</v>
      </c>
      <c r="X100" s="29">
        <f t="shared" si="34"/>
        <v>333.33333333333331</v>
      </c>
      <c r="Y100" s="7">
        <v>1</v>
      </c>
      <c r="Z100" s="7">
        <v>2</v>
      </c>
      <c r="AB100" s="7">
        <v>1</v>
      </c>
      <c r="AC100" s="7" t="s">
        <v>1</v>
      </c>
      <c r="AD100" s="7" t="s">
        <v>2</v>
      </c>
      <c r="AE100" s="7" t="s">
        <v>2</v>
      </c>
      <c r="AF100" s="3" t="s">
        <v>4</v>
      </c>
      <c r="AG100" s="3" t="s">
        <v>5</v>
      </c>
      <c r="AH100" s="3" t="s">
        <v>4</v>
      </c>
    </row>
    <row r="101" spans="1:34" x14ac:dyDescent="0.25">
      <c r="A101" t="s">
        <v>172</v>
      </c>
      <c r="B101" s="22" t="s">
        <v>91</v>
      </c>
      <c r="C101" s="22" t="s">
        <v>227</v>
      </c>
      <c r="D101" s="22" t="s">
        <v>245</v>
      </c>
      <c r="E101" s="22" t="s">
        <v>259</v>
      </c>
      <c r="F101" s="3" t="s">
        <v>3</v>
      </c>
      <c r="G101" s="23">
        <v>41370</v>
      </c>
      <c r="I101" s="23">
        <f t="shared" si="28"/>
        <v>41370</v>
      </c>
      <c r="J101" s="24">
        <v>16</v>
      </c>
      <c r="K101" s="14">
        <v>16</v>
      </c>
      <c r="L101" s="14">
        <f t="shared" si="31"/>
        <v>192</v>
      </c>
      <c r="M101" s="29">
        <f t="shared" si="32"/>
        <v>215.46875</v>
      </c>
      <c r="N101" s="14">
        <v>2013</v>
      </c>
      <c r="O101" s="7">
        <v>6</v>
      </c>
      <c r="P101">
        <v>0</v>
      </c>
      <c r="Q101" s="30">
        <f t="shared" si="35"/>
        <v>0</v>
      </c>
      <c r="R101" s="23">
        <v>12411</v>
      </c>
      <c r="T101" s="17">
        <f t="shared" si="29"/>
        <v>12411</v>
      </c>
      <c r="U101" s="5">
        <v>5</v>
      </c>
      <c r="V101" s="31">
        <v>5</v>
      </c>
      <c r="W101" s="14">
        <f t="shared" si="33"/>
        <v>60</v>
      </c>
      <c r="X101" s="29">
        <f t="shared" si="34"/>
        <v>206.85</v>
      </c>
      <c r="Y101" s="7">
        <v>1</v>
      </c>
      <c r="Z101" s="7">
        <v>2</v>
      </c>
      <c r="AA101" s="7">
        <v>2</v>
      </c>
      <c r="AB101" s="7">
        <v>1</v>
      </c>
      <c r="AC101" s="7" t="s">
        <v>2</v>
      </c>
      <c r="AD101" s="7" t="s">
        <v>2</v>
      </c>
      <c r="AE101" s="7" t="s">
        <v>2</v>
      </c>
      <c r="AF101" s="3" t="s">
        <v>6</v>
      </c>
      <c r="AG101" s="3" t="s">
        <v>5</v>
      </c>
      <c r="AH101" s="3" t="s">
        <v>5</v>
      </c>
    </row>
    <row r="102" spans="1:34" x14ac:dyDescent="0.25">
      <c r="A102" t="s">
        <v>39</v>
      </c>
      <c r="B102" s="22" t="s">
        <v>91</v>
      </c>
      <c r="C102" s="22" t="s">
        <v>228</v>
      </c>
      <c r="D102" s="22" t="s">
        <v>242</v>
      </c>
      <c r="E102" s="22" t="s">
        <v>259</v>
      </c>
      <c r="F102" s="3" t="s">
        <v>3</v>
      </c>
      <c r="G102" s="23">
        <v>43500</v>
      </c>
      <c r="I102" s="23">
        <f t="shared" si="28"/>
        <v>43500</v>
      </c>
      <c r="J102" s="24">
        <v>10</v>
      </c>
      <c r="K102" s="14">
        <v>10</v>
      </c>
      <c r="L102" s="14">
        <f t="shared" si="31"/>
        <v>120</v>
      </c>
      <c r="M102" s="29">
        <f t="shared" si="32"/>
        <v>362.5</v>
      </c>
      <c r="N102" s="14">
        <v>2014</v>
      </c>
      <c r="O102" s="7">
        <v>6</v>
      </c>
      <c r="P102">
        <v>1</v>
      </c>
      <c r="Q102" s="30">
        <f t="shared" si="35"/>
        <v>0.14285714285714285</v>
      </c>
      <c r="R102" s="23">
        <v>13000</v>
      </c>
      <c r="T102" s="17">
        <f t="shared" si="29"/>
        <v>13000</v>
      </c>
      <c r="U102" s="5">
        <v>4</v>
      </c>
      <c r="V102" s="31">
        <v>4</v>
      </c>
      <c r="W102" s="14">
        <f t="shared" si="33"/>
        <v>48</v>
      </c>
      <c r="X102" s="29">
        <f t="shared" si="34"/>
        <v>270.83333333333331</v>
      </c>
      <c r="Y102" s="7">
        <v>1</v>
      </c>
      <c r="AA102" s="7">
        <v>2</v>
      </c>
      <c r="AB102" s="7">
        <v>3</v>
      </c>
      <c r="AC102" s="7" t="s">
        <v>2</v>
      </c>
      <c r="AD102" s="7" t="s">
        <v>2</v>
      </c>
      <c r="AF102" s="3" t="s">
        <v>12</v>
      </c>
      <c r="AG102" s="3" t="s">
        <v>6</v>
      </c>
      <c r="AH102" s="3" t="s">
        <v>6</v>
      </c>
    </row>
    <row r="103" spans="1:34" x14ac:dyDescent="0.25">
      <c r="A103" t="s">
        <v>175</v>
      </c>
      <c r="B103" s="22" t="s">
        <v>91</v>
      </c>
      <c r="C103" s="22" t="s">
        <v>227</v>
      </c>
      <c r="D103" s="22" t="s">
        <v>247</v>
      </c>
      <c r="E103" s="22" t="s">
        <v>259</v>
      </c>
      <c r="F103" s="3" t="s">
        <v>3</v>
      </c>
      <c r="G103" s="23">
        <v>48000</v>
      </c>
      <c r="I103" s="23">
        <f t="shared" si="28"/>
        <v>48000</v>
      </c>
      <c r="J103" s="24" t="s">
        <v>206</v>
      </c>
      <c r="K103" s="14">
        <v>10</v>
      </c>
      <c r="L103" s="14">
        <f t="shared" si="31"/>
        <v>120</v>
      </c>
      <c r="M103" s="29">
        <f t="shared" si="32"/>
        <v>400</v>
      </c>
      <c r="N103" s="14">
        <v>2010</v>
      </c>
      <c r="O103" s="7">
        <v>5</v>
      </c>
      <c r="Q103" s="30"/>
      <c r="R103" s="23">
        <v>14352</v>
      </c>
      <c r="T103" s="17">
        <f t="shared" si="29"/>
        <v>14352</v>
      </c>
      <c r="U103" s="5" t="s">
        <v>221</v>
      </c>
      <c r="V103" s="31">
        <v>2.5</v>
      </c>
      <c r="W103" s="14">
        <f t="shared" si="33"/>
        <v>30</v>
      </c>
      <c r="X103" s="29">
        <f t="shared" si="34"/>
        <v>478.4</v>
      </c>
      <c r="Y103" s="7">
        <v>1</v>
      </c>
      <c r="Z103" s="7">
        <v>2</v>
      </c>
      <c r="AA103" s="7">
        <v>1</v>
      </c>
      <c r="AB103" s="7">
        <v>1</v>
      </c>
      <c r="AC103" s="7" t="s">
        <v>2</v>
      </c>
      <c r="AD103" s="7" t="s">
        <v>2</v>
      </c>
      <c r="AE103" s="7" t="s">
        <v>2</v>
      </c>
      <c r="AF103" s="3" t="s">
        <v>6</v>
      </c>
      <c r="AG103" s="3" t="s">
        <v>6</v>
      </c>
      <c r="AH103" s="3" t="s">
        <v>6</v>
      </c>
    </row>
    <row r="104" spans="1:34" x14ac:dyDescent="0.25">
      <c r="A104" t="s">
        <v>49</v>
      </c>
      <c r="B104" s="22" t="s">
        <v>91</v>
      </c>
      <c r="C104" s="22" t="s">
        <v>227</v>
      </c>
      <c r="D104" s="22" t="s">
        <v>246</v>
      </c>
      <c r="E104" s="22" t="s">
        <v>259</v>
      </c>
      <c r="F104" s="3" t="s">
        <v>3</v>
      </c>
      <c r="G104" s="23">
        <v>29000</v>
      </c>
      <c r="I104" s="23">
        <f t="shared" si="28"/>
        <v>29000</v>
      </c>
      <c r="J104" s="24">
        <v>4</v>
      </c>
      <c r="K104" s="14">
        <v>4</v>
      </c>
      <c r="L104" s="14">
        <f t="shared" si="31"/>
        <v>48</v>
      </c>
      <c r="M104" s="29">
        <f t="shared" si="32"/>
        <v>604.16666666666663</v>
      </c>
      <c r="N104" s="14">
        <v>2013</v>
      </c>
      <c r="O104" s="7">
        <v>4</v>
      </c>
      <c r="P104">
        <v>1</v>
      </c>
      <c r="Q104" s="30">
        <f>P104/SUM(O104:P104)</f>
        <v>0.2</v>
      </c>
      <c r="R104" s="23">
        <v>12000</v>
      </c>
      <c r="T104" s="17">
        <f t="shared" si="29"/>
        <v>12000</v>
      </c>
      <c r="U104" s="5">
        <v>3</v>
      </c>
      <c r="V104" s="31">
        <v>3</v>
      </c>
      <c r="W104" s="14">
        <f t="shared" si="33"/>
        <v>36</v>
      </c>
      <c r="X104" s="29">
        <f t="shared" si="34"/>
        <v>333.33333333333331</v>
      </c>
      <c r="Y104" s="7">
        <v>1</v>
      </c>
      <c r="AA104" s="7">
        <v>3</v>
      </c>
      <c r="AC104" s="7" t="s">
        <v>2</v>
      </c>
      <c r="AD104" s="7" t="s">
        <v>2</v>
      </c>
      <c r="AE104" s="7" t="s">
        <v>2</v>
      </c>
      <c r="AF104" s="3" t="s">
        <v>6</v>
      </c>
      <c r="AG104" s="3" t="s">
        <v>6</v>
      </c>
      <c r="AH104" s="3" t="s">
        <v>5</v>
      </c>
    </row>
    <row r="105" spans="1:34" x14ac:dyDescent="0.25">
      <c r="A105" t="s">
        <v>176</v>
      </c>
      <c r="B105" s="22" t="s">
        <v>91</v>
      </c>
      <c r="C105" s="22" t="s">
        <v>227</v>
      </c>
      <c r="D105" s="22" t="s">
        <v>241</v>
      </c>
      <c r="E105" s="22" t="s">
        <v>259</v>
      </c>
      <c r="F105" s="3" t="s">
        <v>3</v>
      </c>
      <c r="G105" s="23">
        <v>58000</v>
      </c>
      <c r="I105" s="23">
        <f t="shared" si="28"/>
        <v>58000</v>
      </c>
      <c r="J105" s="24" t="s">
        <v>207</v>
      </c>
      <c r="K105" s="14">
        <v>13</v>
      </c>
      <c r="L105" s="14">
        <f t="shared" si="31"/>
        <v>156</v>
      </c>
      <c r="M105" s="29">
        <f t="shared" si="32"/>
        <v>371.79487179487177</v>
      </c>
      <c r="N105" s="14">
        <v>2012</v>
      </c>
      <c r="O105" s="7">
        <v>7</v>
      </c>
      <c r="Q105" s="30">
        <f>P105/SUM(O105:P105)</f>
        <v>0</v>
      </c>
      <c r="R105" s="23">
        <v>15500</v>
      </c>
      <c r="T105" s="17">
        <f t="shared" si="29"/>
        <v>15500</v>
      </c>
      <c r="U105" s="5" t="s">
        <v>222</v>
      </c>
      <c r="V105" s="31">
        <v>3.5</v>
      </c>
      <c r="W105" s="14">
        <f t="shared" si="33"/>
        <v>42</v>
      </c>
      <c r="X105" s="29">
        <f t="shared" si="34"/>
        <v>369.04761904761904</v>
      </c>
      <c r="Y105" s="7">
        <v>2</v>
      </c>
      <c r="Z105" s="7">
        <v>4</v>
      </c>
      <c r="AB105" s="7">
        <v>1</v>
      </c>
      <c r="AC105" s="7" t="s">
        <v>2</v>
      </c>
      <c r="AD105" s="7" t="s">
        <v>2</v>
      </c>
      <c r="AE105" s="7" t="s">
        <v>2</v>
      </c>
      <c r="AF105" s="3" t="s">
        <v>5</v>
      </c>
      <c r="AG105" s="3" t="s">
        <v>118</v>
      </c>
      <c r="AH105" s="3" t="s">
        <v>4</v>
      </c>
    </row>
    <row r="106" spans="1:34" x14ac:dyDescent="0.25">
      <c r="A106" t="s">
        <v>177</v>
      </c>
      <c r="B106" s="22" t="s">
        <v>91</v>
      </c>
      <c r="C106" s="22" t="s">
        <v>228</v>
      </c>
      <c r="D106" s="22" t="s">
        <v>246</v>
      </c>
      <c r="E106" s="22" t="s">
        <v>259</v>
      </c>
      <c r="F106" s="3" t="s">
        <v>3</v>
      </c>
      <c r="G106" s="23">
        <v>44303</v>
      </c>
      <c r="H106" s="23">
        <v>0</v>
      </c>
      <c r="I106" s="23">
        <f t="shared" si="28"/>
        <v>44303</v>
      </c>
      <c r="J106" s="24">
        <v>13</v>
      </c>
      <c r="K106" s="14">
        <v>13</v>
      </c>
      <c r="L106" s="14">
        <f t="shared" si="31"/>
        <v>156</v>
      </c>
      <c r="M106" s="29">
        <f t="shared" si="32"/>
        <v>283.99358974358972</v>
      </c>
      <c r="N106" s="14">
        <v>2013</v>
      </c>
      <c r="O106" s="7">
        <v>7</v>
      </c>
      <c r="Q106" s="30"/>
      <c r="R106" s="23">
        <v>12622</v>
      </c>
      <c r="T106" s="17">
        <f t="shared" si="29"/>
        <v>12622</v>
      </c>
      <c r="U106" s="5">
        <v>4</v>
      </c>
      <c r="V106" s="31">
        <v>4</v>
      </c>
      <c r="W106" s="14">
        <f t="shared" si="33"/>
        <v>48</v>
      </c>
      <c r="X106" s="29">
        <f t="shared" si="34"/>
        <v>262.95833333333331</v>
      </c>
      <c r="Y106" s="7">
        <v>1</v>
      </c>
      <c r="Z106" s="7">
        <v>1</v>
      </c>
      <c r="AA106" s="7">
        <v>4</v>
      </c>
      <c r="AB106" s="7">
        <v>1</v>
      </c>
      <c r="AC106" s="7" t="s">
        <v>2</v>
      </c>
      <c r="AD106" s="7" t="s">
        <v>2</v>
      </c>
      <c r="AE106" s="7" t="s">
        <v>2</v>
      </c>
      <c r="AF106" s="3" t="s">
        <v>6</v>
      </c>
      <c r="AG106" s="3" t="s">
        <v>12</v>
      </c>
      <c r="AH106" s="3" t="s">
        <v>5</v>
      </c>
    </row>
    <row r="107" spans="1:34" x14ac:dyDescent="0.25">
      <c r="A107" t="s">
        <v>178</v>
      </c>
      <c r="B107" s="22" t="s">
        <v>91</v>
      </c>
      <c r="C107" s="22" t="s">
        <v>228</v>
      </c>
      <c r="D107" s="22" t="s">
        <v>243</v>
      </c>
      <c r="E107" s="22" t="s">
        <v>259</v>
      </c>
      <c r="F107" s="3" t="s">
        <v>3</v>
      </c>
      <c r="G107" s="23">
        <v>40000</v>
      </c>
      <c r="I107" s="23">
        <f t="shared" si="28"/>
        <v>40000</v>
      </c>
      <c r="J107" s="24" t="s">
        <v>208</v>
      </c>
      <c r="K107" s="14">
        <v>12</v>
      </c>
      <c r="L107" s="14">
        <f t="shared" si="31"/>
        <v>144</v>
      </c>
      <c r="M107" s="29">
        <f t="shared" si="32"/>
        <v>277.77777777777777</v>
      </c>
      <c r="N107" s="14"/>
      <c r="O107" s="7">
        <v>5</v>
      </c>
      <c r="P107">
        <v>1</v>
      </c>
      <c r="Q107" s="30">
        <f t="shared" ref="Q107:Q114" si="36">P107/SUM(O107:P107)</f>
        <v>0.16666666666666666</v>
      </c>
      <c r="R107" s="23">
        <v>12000</v>
      </c>
      <c r="T107" s="17">
        <f t="shared" si="29"/>
        <v>12000</v>
      </c>
      <c r="U107" s="5" t="s">
        <v>223</v>
      </c>
      <c r="V107" s="31">
        <v>3.5</v>
      </c>
      <c r="W107" s="14">
        <f t="shared" si="33"/>
        <v>42</v>
      </c>
      <c r="X107" s="29">
        <f t="shared" si="34"/>
        <v>285.71428571428572</v>
      </c>
      <c r="AC107" s="7" t="s">
        <v>2</v>
      </c>
      <c r="AD107" s="7" t="s">
        <v>2</v>
      </c>
      <c r="AE107" s="7" t="s">
        <v>2</v>
      </c>
      <c r="AF107" s="3" t="s">
        <v>12</v>
      </c>
      <c r="AG107" s="3" t="s">
        <v>12</v>
      </c>
      <c r="AH107" s="3" t="s">
        <v>12</v>
      </c>
    </row>
    <row r="108" spans="1:34" x14ac:dyDescent="0.25">
      <c r="A108" t="s">
        <v>181</v>
      </c>
      <c r="B108" s="22" t="s">
        <v>91</v>
      </c>
      <c r="C108" s="22" t="s">
        <v>228</v>
      </c>
      <c r="D108" s="22" t="s">
        <v>246</v>
      </c>
      <c r="E108" s="22" t="s">
        <v>259</v>
      </c>
      <c r="F108" s="3" t="s">
        <v>3</v>
      </c>
      <c r="G108" s="23">
        <v>40000</v>
      </c>
      <c r="I108" s="23">
        <f t="shared" si="28"/>
        <v>40000</v>
      </c>
      <c r="J108" s="24" t="s">
        <v>209</v>
      </c>
      <c r="K108" s="14">
        <v>8</v>
      </c>
      <c r="L108" s="14">
        <f t="shared" si="31"/>
        <v>96</v>
      </c>
      <c r="M108" s="29">
        <f t="shared" si="32"/>
        <v>416.66666666666669</v>
      </c>
      <c r="N108" s="14">
        <v>2011</v>
      </c>
      <c r="O108" s="7">
        <v>5</v>
      </c>
      <c r="P108">
        <v>0</v>
      </c>
      <c r="Q108" s="30">
        <f t="shared" si="36"/>
        <v>0</v>
      </c>
      <c r="R108" s="23">
        <v>13000</v>
      </c>
      <c r="T108" s="17">
        <f t="shared" si="29"/>
        <v>13000</v>
      </c>
      <c r="U108" s="5">
        <v>2.5</v>
      </c>
      <c r="V108" s="31">
        <v>2.5</v>
      </c>
      <c r="W108" s="14">
        <f t="shared" si="33"/>
        <v>30</v>
      </c>
      <c r="X108" s="29">
        <f t="shared" si="34"/>
        <v>433.33333333333331</v>
      </c>
      <c r="Y108" s="7">
        <v>3</v>
      </c>
      <c r="AB108" s="7">
        <v>2</v>
      </c>
      <c r="AC108" s="7" t="s">
        <v>1</v>
      </c>
      <c r="AD108" s="7" t="s">
        <v>2</v>
      </c>
      <c r="AE108" s="7" t="s">
        <v>2</v>
      </c>
      <c r="AG108" s="3" t="s">
        <v>5</v>
      </c>
      <c r="AH108" s="3" t="s">
        <v>6</v>
      </c>
    </row>
    <row r="109" spans="1:34" x14ac:dyDescent="0.25">
      <c r="A109" t="s">
        <v>183</v>
      </c>
      <c r="B109" s="22" t="s">
        <v>91</v>
      </c>
      <c r="C109" s="22" t="s">
        <v>227</v>
      </c>
      <c r="D109" s="22" t="s">
        <v>242</v>
      </c>
      <c r="E109" s="22" t="s">
        <v>259</v>
      </c>
      <c r="F109" s="3" t="s">
        <v>3</v>
      </c>
      <c r="G109" s="23">
        <v>40000</v>
      </c>
      <c r="H109" s="23">
        <v>0</v>
      </c>
      <c r="I109" s="23">
        <f t="shared" si="28"/>
        <v>40000</v>
      </c>
      <c r="J109" s="28" t="s">
        <v>232</v>
      </c>
      <c r="K109" s="14">
        <v>3.5</v>
      </c>
      <c r="L109" s="14">
        <f t="shared" si="31"/>
        <v>42</v>
      </c>
      <c r="M109" s="29">
        <f t="shared" si="32"/>
        <v>952.38095238095241</v>
      </c>
      <c r="N109" s="14">
        <v>2011</v>
      </c>
      <c r="O109" s="7">
        <v>6</v>
      </c>
      <c r="P109">
        <v>0</v>
      </c>
      <c r="Q109" s="30">
        <f t="shared" si="36"/>
        <v>0</v>
      </c>
      <c r="R109" s="23">
        <v>10500</v>
      </c>
      <c r="S109" s="17">
        <v>0</v>
      </c>
      <c r="T109" s="17">
        <f t="shared" si="29"/>
        <v>10500</v>
      </c>
      <c r="U109" s="21" t="s">
        <v>232</v>
      </c>
      <c r="V109" s="31">
        <v>3.5</v>
      </c>
      <c r="W109" s="14">
        <f t="shared" si="33"/>
        <v>42</v>
      </c>
      <c r="X109" s="29">
        <f t="shared" si="34"/>
        <v>250</v>
      </c>
      <c r="Y109" s="7">
        <v>2</v>
      </c>
      <c r="Z109" s="7">
        <v>2</v>
      </c>
      <c r="AA109" s="7">
        <v>2</v>
      </c>
      <c r="AC109" s="7" t="s">
        <v>2</v>
      </c>
      <c r="AD109" s="7" t="s">
        <v>2</v>
      </c>
      <c r="AE109" s="7" t="s">
        <v>1</v>
      </c>
      <c r="AF109" s="3" t="s">
        <v>5</v>
      </c>
      <c r="AG109" s="3" t="s">
        <v>5</v>
      </c>
      <c r="AH109" s="3" t="s">
        <v>4</v>
      </c>
    </row>
    <row r="110" spans="1:34" x14ac:dyDescent="0.25">
      <c r="A110" t="s">
        <v>184</v>
      </c>
      <c r="B110" s="22" t="s">
        <v>91</v>
      </c>
      <c r="C110" s="22" t="s">
        <v>229</v>
      </c>
      <c r="D110" s="22" t="s">
        <v>245</v>
      </c>
      <c r="E110" s="22" t="s">
        <v>259</v>
      </c>
      <c r="F110" s="3" t="s">
        <v>3</v>
      </c>
      <c r="G110" s="23">
        <v>36000</v>
      </c>
      <c r="I110" s="23">
        <f t="shared" si="28"/>
        <v>36000</v>
      </c>
      <c r="K110" s="14"/>
      <c r="L110" s="14"/>
      <c r="M110" s="29"/>
      <c r="N110" s="14"/>
      <c r="O110" s="7">
        <v>5</v>
      </c>
      <c r="P110">
        <v>0</v>
      </c>
      <c r="Q110" s="30">
        <f t="shared" si="36"/>
        <v>0</v>
      </c>
      <c r="T110" s="17">
        <f t="shared" si="29"/>
        <v>0</v>
      </c>
      <c r="V110" s="31"/>
      <c r="W110" s="14"/>
      <c r="X110" s="29"/>
      <c r="AC110" s="7" t="s">
        <v>2</v>
      </c>
      <c r="AD110" s="7" t="s">
        <v>2</v>
      </c>
      <c r="AE110" s="7" t="s">
        <v>2</v>
      </c>
    </row>
    <row r="111" spans="1:34" x14ac:dyDescent="0.25">
      <c r="A111" t="s">
        <v>22</v>
      </c>
      <c r="B111" s="22" t="s">
        <v>91</v>
      </c>
      <c r="C111" s="22" t="s">
        <v>227</v>
      </c>
      <c r="D111" s="22" t="s">
        <v>247</v>
      </c>
      <c r="E111" s="22" t="s">
        <v>259</v>
      </c>
      <c r="F111" s="3" t="s">
        <v>3</v>
      </c>
      <c r="G111" s="23">
        <v>42086</v>
      </c>
      <c r="I111" s="23">
        <f t="shared" si="28"/>
        <v>42086</v>
      </c>
      <c r="J111" s="24">
        <v>12</v>
      </c>
      <c r="K111" s="14">
        <v>12</v>
      </c>
      <c r="L111" s="14">
        <f>K111*12</f>
        <v>144</v>
      </c>
      <c r="M111" s="29">
        <f>I111/L111</f>
        <v>292.26388888888891</v>
      </c>
      <c r="N111" s="14">
        <v>2015</v>
      </c>
      <c r="O111" s="7">
        <v>5</v>
      </c>
      <c r="P111">
        <v>0</v>
      </c>
      <c r="Q111" s="30">
        <f t="shared" si="36"/>
        <v>0</v>
      </c>
      <c r="R111" s="23">
        <v>16835</v>
      </c>
      <c r="T111" s="17">
        <f t="shared" si="29"/>
        <v>16835</v>
      </c>
      <c r="U111" s="5">
        <v>3</v>
      </c>
      <c r="V111" s="31">
        <v>3</v>
      </c>
      <c r="W111" s="14">
        <f>V111*12</f>
        <v>36</v>
      </c>
      <c r="X111" s="29">
        <f>T111/W111</f>
        <v>467.63888888888891</v>
      </c>
      <c r="Y111" s="7">
        <v>0</v>
      </c>
      <c r="Z111" s="7">
        <v>1</v>
      </c>
      <c r="AA111" s="7">
        <v>2</v>
      </c>
      <c r="AB111" s="7">
        <v>2</v>
      </c>
      <c r="AC111" s="7" t="s">
        <v>2</v>
      </c>
      <c r="AD111" s="7" t="s">
        <v>2</v>
      </c>
      <c r="AE111" s="7" t="s">
        <v>2</v>
      </c>
      <c r="AF111" s="3" t="s">
        <v>6</v>
      </c>
      <c r="AG111" s="3" t="s">
        <v>5</v>
      </c>
      <c r="AH111" s="3" t="s">
        <v>6</v>
      </c>
    </row>
    <row r="112" spans="1:34" x14ac:dyDescent="0.25">
      <c r="A112" s="13" t="s">
        <v>48</v>
      </c>
      <c r="B112" s="22" t="s">
        <v>91</v>
      </c>
      <c r="C112" s="22" t="s">
        <v>94</v>
      </c>
      <c r="D112" s="22" t="s">
        <v>242</v>
      </c>
      <c r="E112" s="22" t="s">
        <v>259</v>
      </c>
      <c r="F112" s="25" t="s">
        <v>3</v>
      </c>
      <c r="G112" s="26">
        <v>50000</v>
      </c>
      <c r="H112" s="26">
        <v>0</v>
      </c>
      <c r="I112" s="23">
        <f t="shared" si="28"/>
        <v>50000</v>
      </c>
      <c r="J112" s="27">
        <v>12</v>
      </c>
      <c r="K112" s="15">
        <v>12</v>
      </c>
      <c r="L112" s="14">
        <f>K112*12</f>
        <v>144</v>
      </c>
      <c r="M112" s="29">
        <f>I112/L112</f>
        <v>347.22222222222223</v>
      </c>
      <c r="N112" s="15">
        <v>2014</v>
      </c>
      <c r="O112" s="19">
        <v>5</v>
      </c>
      <c r="P112" s="13">
        <v>1</v>
      </c>
      <c r="Q112" s="30">
        <f t="shared" si="36"/>
        <v>0.16666666666666666</v>
      </c>
      <c r="R112" s="26">
        <v>12000</v>
      </c>
      <c r="S112" s="18">
        <v>0</v>
      </c>
      <c r="T112" s="17">
        <f t="shared" si="29"/>
        <v>12000</v>
      </c>
      <c r="U112" s="20">
        <v>4</v>
      </c>
      <c r="V112" s="32">
        <v>4</v>
      </c>
      <c r="W112" s="14">
        <f>V112*12</f>
        <v>48</v>
      </c>
      <c r="X112" s="29">
        <f>T112/W112</f>
        <v>250</v>
      </c>
      <c r="Y112" s="19">
        <v>3</v>
      </c>
      <c r="Z112" s="19">
        <v>1</v>
      </c>
      <c r="AA112" s="19">
        <v>1</v>
      </c>
      <c r="AB112" s="19"/>
      <c r="AC112" s="19" t="s">
        <v>2</v>
      </c>
      <c r="AD112" s="19" t="s">
        <v>2</v>
      </c>
      <c r="AE112" s="19" t="s">
        <v>2</v>
      </c>
      <c r="AF112" s="25" t="s">
        <v>6</v>
      </c>
      <c r="AG112" s="25" t="s">
        <v>6</v>
      </c>
      <c r="AH112" s="25" t="s">
        <v>6</v>
      </c>
    </row>
    <row r="113" spans="1:34" x14ac:dyDescent="0.25">
      <c r="A113" t="s">
        <v>186</v>
      </c>
      <c r="B113" s="22" t="s">
        <v>91</v>
      </c>
      <c r="C113" s="22" t="s">
        <v>94</v>
      </c>
      <c r="D113" s="22" t="s">
        <v>247</v>
      </c>
      <c r="E113" s="22" t="s">
        <v>259</v>
      </c>
      <c r="F113" s="3" t="s">
        <v>3</v>
      </c>
      <c r="G113" s="23">
        <v>38000</v>
      </c>
      <c r="I113" s="23">
        <f t="shared" si="28"/>
        <v>38000</v>
      </c>
      <c r="J113" s="24">
        <v>5</v>
      </c>
      <c r="K113" s="14">
        <v>5</v>
      </c>
      <c r="L113" s="14">
        <f>K113*12</f>
        <v>60</v>
      </c>
      <c r="M113" s="29">
        <f>I113/L113</f>
        <v>633.33333333333337</v>
      </c>
      <c r="N113" s="14">
        <v>2015</v>
      </c>
      <c r="O113" s="7">
        <v>4</v>
      </c>
      <c r="P113">
        <v>1</v>
      </c>
      <c r="Q113" s="30">
        <f t="shared" si="36"/>
        <v>0.2</v>
      </c>
      <c r="R113" s="23">
        <v>12120</v>
      </c>
      <c r="T113" s="17">
        <f t="shared" si="29"/>
        <v>12120</v>
      </c>
      <c r="U113" s="5">
        <v>3</v>
      </c>
      <c r="V113" s="31">
        <v>3</v>
      </c>
      <c r="W113" s="14">
        <f>V113*12</f>
        <v>36</v>
      </c>
      <c r="X113" s="29">
        <f>T113/W113</f>
        <v>336.66666666666669</v>
      </c>
      <c r="Y113" s="7">
        <v>1</v>
      </c>
      <c r="Z113" s="7">
        <v>2</v>
      </c>
      <c r="AA113" s="7">
        <v>1</v>
      </c>
      <c r="AC113" s="7" t="s">
        <v>2</v>
      </c>
      <c r="AD113" s="7" t="s">
        <v>2</v>
      </c>
      <c r="AE113" s="7" t="s">
        <v>2</v>
      </c>
      <c r="AF113" s="3" t="s">
        <v>118</v>
      </c>
      <c r="AG113" s="3" t="s">
        <v>118</v>
      </c>
      <c r="AH113" s="3" t="s">
        <v>4</v>
      </c>
    </row>
    <row r="114" spans="1:34" x14ac:dyDescent="0.25">
      <c r="A114" t="s">
        <v>189</v>
      </c>
      <c r="B114" s="22" t="s">
        <v>91</v>
      </c>
      <c r="C114" s="22" t="s">
        <v>94</v>
      </c>
      <c r="D114" s="22" t="s">
        <v>247</v>
      </c>
      <c r="E114" s="22" t="s">
        <v>259</v>
      </c>
      <c r="F114" s="3" t="s">
        <v>3</v>
      </c>
      <c r="G114" s="23">
        <v>35000</v>
      </c>
      <c r="I114" s="23">
        <f t="shared" si="28"/>
        <v>35000</v>
      </c>
      <c r="J114" s="24" t="s">
        <v>213</v>
      </c>
      <c r="K114" s="14">
        <v>8.5</v>
      </c>
      <c r="L114" s="14">
        <f>K114*12</f>
        <v>102</v>
      </c>
      <c r="M114" s="29">
        <f>I114/L114</f>
        <v>343.13725490196077</v>
      </c>
      <c r="N114" s="14">
        <v>2014</v>
      </c>
      <c r="O114" s="7">
        <v>5</v>
      </c>
      <c r="P114">
        <v>1</v>
      </c>
      <c r="Q114" s="30">
        <f t="shared" si="36"/>
        <v>0.16666666666666666</v>
      </c>
      <c r="R114" s="23">
        <v>11000</v>
      </c>
      <c r="T114" s="17">
        <f t="shared" si="29"/>
        <v>11000</v>
      </c>
      <c r="U114" s="5">
        <v>2</v>
      </c>
      <c r="V114" s="31">
        <v>2</v>
      </c>
      <c r="W114" s="14">
        <f>V114*12</f>
        <v>24</v>
      </c>
      <c r="X114" s="29">
        <f>T114/W114</f>
        <v>458.33333333333331</v>
      </c>
      <c r="Y114" s="7">
        <v>1</v>
      </c>
      <c r="Z114" s="7">
        <v>1</v>
      </c>
      <c r="AA114" s="7">
        <v>3</v>
      </c>
      <c r="AC114" s="7" t="s">
        <v>2</v>
      </c>
      <c r="AD114" s="7" t="s">
        <v>2</v>
      </c>
      <c r="AE114" s="7" t="s">
        <v>2</v>
      </c>
      <c r="AF114" s="3" t="s">
        <v>6</v>
      </c>
      <c r="AG114" s="3" t="s">
        <v>12</v>
      </c>
      <c r="AH114" s="3" t="s">
        <v>12</v>
      </c>
    </row>
    <row r="115" spans="1:34" x14ac:dyDescent="0.25">
      <c r="A115" t="s">
        <v>190</v>
      </c>
      <c r="B115" s="22" t="s">
        <v>91</v>
      </c>
      <c r="C115" s="22" t="s">
        <v>227</v>
      </c>
      <c r="D115" s="22" t="s">
        <v>247</v>
      </c>
      <c r="E115" s="22" t="s">
        <v>259</v>
      </c>
      <c r="F115" s="3" t="s">
        <v>3</v>
      </c>
      <c r="G115" s="23">
        <v>43400</v>
      </c>
      <c r="I115" s="23">
        <f t="shared" si="28"/>
        <v>43400</v>
      </c>
      <c r="J115" s="24">
        <v>12</v>
      </c>
      <c r="K115" s="14">
        <v>12</v>
      </c>
      <c r="L115" s="14">
        <f>K115*12</f>
        <v>144</v>
      </c>
      <c r="M115" s="29">
        <f>I115/L115</f>
        <v>301.38888888888891</v>
      </c>
      <c r="N115" s="14">
        <v>2005</v>
      </c>
      <c r="O115" s="7">
        <v>6</v>
      </c>
      <c r="Q115" s="30"/>
      <c r="R115" s="23">
        <v>12625</v>
      </c>
      <c r="T115" s="17">
        <f t="shared" si="29"/>
        <v>12625</v>
      </c>
      <c r="U115" s="5">
        <v>2.5</v>
      </c>
      <c r="V115" s="31">
        <v>2.5</v>
      </c>
      <c r="W115" s="14">
        <f>V115*12</f>
        <v>30</v>
      </c>
      <c r="X115" s="29">
        <f>T115/W115</f>
        <v>420.83333333333331</v>
      </c>
      <c r="Y115" s="7">
        <v>2</v>
      </c>
      <c r="Z115" s="7">
        <v>1</v>
      </c>
      <c r="AA115" s="7">
        <v>1</v>
      </c>
      <c r="AB115" s="7">
        <v>2</v>
      </c>
      <c r="AC115" s="7" t="s">
        <v>2</v>
      </c>
      <c r="AD115" s="7" t="s">
        <v>2</v>
      </c>
      <c r="AE115" s="7" t="s">
        <v>1</v>
      </c>
      <c r="AF115" s="3" t="s">
        <v>6</v>
      </c>
      <c r="AG115" s="3" t="s">
        <v>6</v>
      </c>
    </row>
  </sheetData>
  <autoFilter ref="A1:AH114">
    <sortState ref="A2:AH115">
      <sortCondition ref="E1:E114"/>
    </sortState>
  </autoFilter>
  <conditionalFormatting sqref="A110:A114">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workbookViewId="0">
      <selection activeCell="D7" sqref="D7"/>
    </sheetView>
  </sheetViews>
  <sheetFormatPr defaultRowHeight="15" x14ac:dyDescent="0.25"/>
  <cols>
    <col min="1" max="1" width="5.28515625" customWidth="1"/>
    <col min="2" max="2" width="81" customWidth="1"/>
    <col min="3" max="3" width="18.42578125" customWidth="1"/>
    <col min="4" max="4" width="31.140625" customWidth="1"/>
    <col min="5" max="5" width="31.28515625" customWidth="1"/>
    <col min="6" max="7" width="3.140625" customWidth="1"/>
    <col min="8" max="8" width="7.7109375" bestFit="1" customWidth="1"/>
    <col min="9" max="9" width="11.5703125" customWidth="1"/>
    <col min="10" max="10" width="3.42578125" customWidth="1"/>
    <col min="11" max="11" width="15.140625" customWidth="1"/>
    <col min="12" max="12" width="22.42578125" customWidth="1"/>
    <col min="13" max="13" width="1.85546875" customWidth="1"/>
    <col min="14" max="14" width="15.140625" bestFit="1" customWidth="1"/>
    <col min="15" max="15" width="10.7109375" customWidth="1"/>
    <col min="16" max="16" width="4.85546875" customWidth="1"/>
    <col min="17" max="17" width="13.140625" customWidth="1"/>
    <col min="18" max="18" width="27.85546875" bestFit="1" customWidth="1"/>
    <col min="19" max="19" width="3.85546875" customWidth="1"/>
    <col min="20" max="20" width="7.140625" customWidth="1"/>
    <col min="21" max="21" width="13.28515625" style="7" customWidth="1"/>
    <col min="22" max="22" width="4.140625" customWidth="1"/>
    <col min="23" max="23" width="81" customWidth="1"/>
    <col min="24" max="24" width="31.7109375" bestFit="1" customWidth="1"/>
    <col min="25" max="25" width="2.42578125" customWidth="1"/>
    <col min="27" max="27" width="15.7109375" style="7" customWidth="1"/>
    <col min="28" max="28" width="3.42578125" customWidth="1"/>
    <col min="29" max="29" width="81" customWidth="1"/>
    <col min="30" max="30" width="22.42578125" customWidth="1"/>
    <col min="31" max="31" width="1.7109375" customWidth="1"/>
    <col min="33" max="33" width="9.140625" style="1"/>
  </cols>
  <sheetData>
    <row r="2" spans="2:33" x14ac:dyDescent="0.25">
      <c r="B2" t="str">
        <f>D6&amp;"
"&amp;D5&amp;"
in "&amp;D4</f>
        <v>all provider
FTs and Trusts
in all regions</v>
      </c>
    </row>
    <row r="4" spans="2:33" x14ac:dyDescent="0.25">
      <c r="B4" s="4" t="s">
        <v>90</v>
      </c>
      <c r="C4" t="s">
        <v>93</v>
      </c>
      <c r="D4" t="str">
        <f>IF(C4="(All)","all regions",IF(C4="London",C4,"the "&amp;C4))</f>
        <v>all regions</v>
      </c>
    </row>
    <row r="5" spans="2:33" x14ac:dyDescent="0.25">
      <c r="B5" s="4" t="s">
        <v>226</v>
      </c>
      <c r="C5" t="s">
        <v>93</v>
      </c>
      <c r="D5" t="str">
        <f>IF(C5="(All)","FTs and Trusts",IF(C5="FT","FTs","NHS trusts"))</f>
        <v>FTs and Trusts</v>
      </c>
      <c r="K5" s="4" t="s">
        <v>78</v>
      </c>
      <c r="L5" t="s">
        <v>248</v>
      </c>
      <c r="O5" t="s">
        <v>89</v>
      </c>
      <c r="Q5" s="4" t="s">
        <v>78</v>
      </c>
      <c r="R5" t="s">
        <v>83</v>
      </c>
      <c r="U5" s="7" t="s">
        <v>96</v>
      </c>
      <c r="W5" s="4" t="s">
        <v>78</v>
      </c>
      <c r="X5" t="s">
        <v>84</v>
      </c>
      <c r="AC5" s="4" t="s">
        <v>78</v>
      </c>
      <c r="AD5" t="s">
        <v>95</v>
      </c>
    </row>
    <row r="6" spans="2:33" x14ac:dyDescent="0.25">
      <c r="B6" s="4" t="s">
        <v>240</v>
      </c>
      <c r="C6" t="s">
        <v>93</v>
      </c>
      <c r="D6" t="str">
        <f>IF(C6="(All)","all "&amp;D7&amp;"provider",D7&amp;C6)</f>
        <v>all provider</v>
      </c>
      <c r="F6" s="6"/>
      <c r="G6" s="6"/>
      <c r="K6" s="5" t="s">
        <v>8</v>
      </c>
      <c r="L6" s="6">
        <v>4</v>
      </c>
      <c r="M6" s="6"/>
      <c r="N6" s="6" t="s">
        <v>3</v>
      </c>
      <c r="O6" s="6">
        <f>IFERROR(VLOOKUP(N6,$K$6:$L$1048576,2,FALSE)," ")</f>
        <v>109</v>
      </c>
      <c r="Q6" s="5">
        <v>2006</v>
      </c>
      <c r="R6" s="6">
        <v>3</v>
      </c>
      <c r="S6" s="6"/>
      <c r="T6">
        <v>1995</v>
      </c>
      <c r="U6" s="7">
        <f t="shared" ref="U6:U26" si="0">IFERROR(VLOOKUP(T6,$Q$6:$R$1048576,2,FALSE)," ")</f>
        <v>1</v>
      </c>
      <c r="W6" s="5" t="s">
        <v>158</v>
      </c>
      <c r="X6" s="6"/>
      <c r="Y6" s="6"/>
      <c r="Z6" s="6" t="s">
        <v>85</v>
      </c>
      <c r="AA6" s="8">
        <f>MIN(X6:X1048576)</f>
        <v>2</v>
      </c>
      <c r="AB6" s="6"/>
      <c r="AC6" s="5" t="s">
        <v>146</v>
      </c>
      <c r="AD6" s="6"/>
      <c r="AF6" s="6" t="s">
        <v>85</v>
      </c>
      <c r="AG6" s="1">
        <f>MIN(AD6:AD1048576)</f>
        <v>97.358333333333334</v>
      </c>
    </row>
    <row r="7" spans="2:33" x14ac:dyDescent="0.25">
      <c r="B7" s="4" t="s">
        <v>256</v>
      </c>
      <c r="C7" t="s">
        <v>93</v>
      </c>
      <c r="D7" t="str">
        <f>IF(C7="(All)", "",IF(C7="Small", "small ",IF(C7="Medium", "medium ", IF(C7="Large", "large ",""))))</f>
        <v/>
      </c>
      <c r="F7" s="6"/>
      <c r="G7" s="6"/>
      <c r="K7" s="5" t="s">
        <v>3</v>
      </c>
      <c r="L7" s="6">
        <v>109</v>
      </c>
      <c r="M7" s="6"/>
      <c r="N7" s="6" t="s">
        <v>8</v>
      </c>
      <c r="O7" s="6">
        <f>IFERROR(VLOOKUP(N7,$K$6:$L$1048576,2,FALSE)," ")</f>
        <v>4</v>
      </c>
      <c r="Q7" s="5">
        <v>2007</v>
      </c>
      <c r="R7" s="6">
        <v>2</v>
      </c>
      <c r="S7" s="6"/>
      <c r="T7">
        <v>1996</v>
      </c>
      <c r="U7" s="7" t="str">
        <f t="shared" si="0"/>
        <v xml:space="preserve"> </v>
      </c>
      <c r="W7" s="5" t="s">
        <v>254</v>
      </c>
      <c r="X7" s="6"/>
      <c r="Y7" s="6"/>
      <c r="Z7" s="6" t="s">
        <v>86</v>
      </c>
      <c r="AA7" s="8">
        <f>MAX(X6:X1048576)</f>
        <v>20</v>
      </c>
      <c r="AB7" s="6"/>
      <c r="AC7" s="5" t="s">
        <v>254</v>
      </c>
      <c r="AD7" s="6"/>
      <c r="AF7" s="6" t="s">
        <v>86</v>
      </c>
      <c r="AG7" s="1">
        <f>MAX(AD6:AD1048576)</f>
        <v>1180.5555555555557</v>
      </c>
    </row>
    <row r="8" spans="2:33" x14ac:dyDescent="0.25">
      <c r="F8" s="6">
        <f>COUNTIF(E10:E116,0)</f>
        <v>0</v>
      </c>
      <c r="G8" s="6"/>
      <c r="H8" s="6" t="s">
        <v>85</v>
      </c>
      <c r="I8" s="16">
        <f ca="1">MIN(OFFSET($E$9,F8+1,0):E301)</f>
        <v>18621</v>
      </c>
      <c r="K8" s="5" t="s">
        <v>100</v>
      </c>
      <c r="L8" s="6"/>
      <c r="M8" s="6"/>
      <c r="N8" s="6"/>
      <c r="O8" s="6"/>
      <c r="Q8" s="5">
        <v>2009</v>
      </c>
      <c r="R8" s="6">
        <v>6</v>
      </c>
      <c r="S8" s="6"/>
      <c r="T8">
        <v>1997</v>
      </c>
      <c r="U8" s="7">
        <f t="shared" si="0"/>
        <v>1</v>
      </c>
      <c r="W8" s="5" t="s">
        <v>251</v>
      </c>
      <c r="X8" s="6"/>
      <c r="Y8" s="6"/>
      <c r="Z8" s="6" t="s">
        <v>87</v>
      </c>
      <c r="AA8" s="8">
        <f>AVERAGE(X6:X1048576)</f>
        <v>10.53960396039604</v>
      </c>
      <c r="AB8" s="6"/>
      <c r="AC8" s="5" t="s">
        <v>251</v>
      </c>
      <c r="AD8" s="6"/>
      <c r="AF8" s="6" t="s">
        <v>87</v>
      </c>
      <c r="AG8" s="1">
        <f>AVERAGE(AD6:AD1048576)</f>
        <v>382.47483917786792</v>
      </c>
    </row>
    <row r="9" spans="2:33" x14ac:dyDescent="0.25">
      <c r="B9" s="4" t="s">
        <v>78</v>
      </c>
      <c r="C9" t="s">
        <v>81</v>
      </c>
      <c r="D9" t="s">
        <v>82</v>
      </c>
      <c r="E9" t="s">
        <v>80</v>
      </c>
      <c r="F9" s="6"/>
      <c r="G9" s="6"/>
      <c r="H9" s="6" t="s">
        <v>86</v>
      </c>
      <c r="I9" s="16">
        <f>MAX(E9:E1048576)</f>
        <v>62700</v>
      </c>
      <c r="K9" s="5" t="s">
        <v>79</v>
      </c>
      <c r="L9" s="6">
        <v>113</v>
      </c>
      <c r="M9" s="6"/>
      <c r="N9" s="6"/>
      <c r="O9" s="6"/>
      <c r="Q9" s="5">
        <v>2010</v>
      </c>
      <c r="R9" s="6">
        <v>7</v>
      </c>
      <c r="S9" s="6"/>
      <c r="T9">
        <v>1998</v>
      </c>
      <c r="U9" s="7" t="str">
        <f t="shared" si="0"/>
        <v xml:space="preserve"> </v>
      </c>
      <c r="W9" s="5" t="s">
        <v>146</v>
      </c>
      <c r="X9" s="6"/>
      <c r="Y9" s="6"/>
      <c r="Z9" s="6" t="s">
        <v>88</v>
      </c>
      <c r="AA9" s="8">
        <f>MEDIAN(X6:X1048576)</f>
        <v>12</v>
      </c>
      <c r="AB9" s="6"/>
      <c r="AC9" s="5" t="s">
        <v>134</v>
      </c>
      <c r="AD9" s="6"/>
      <c r="AF9" s="6" t="s">
        <v>88</v>
      </c>
      <c r="AG9" s="1">
        <f>MEDIAN(AD6:AD1048576)</f>
        <v>312.5</v>
      </c>
    </row>
    <row r="10" spans="2:33" x14ac:dyDescent="0.25">
      <c r="B10" s="5" t="s">
        <v>182</v>
      </c>
      <c r="C10" s="16"/>
      <c r="D10" s="16"/>
      <c r="E10" s="16"/>
      <c r="F10" s="6"/>
      <c r="G10" s="6"/>
      <c r="H10" s="6" t="s">
        <v>87</v>
      </c>
      <c r="I10" s="16">
        <f>AVERAGE(E9:E1048576)</f>
        <v>40494.1875</v>
      </c>
      <c r="Q10" s="5">
        <v>2011</v>
      </c>
      <c r="R10" s="6">
        <v>12</v>
      </c>
      <c r="S10" s="6"/>
      <c r="T10">
        <v>1999</v>
      </c>
      <c r="U10" s="7" t="str">
        <f t="shared" si="0"/>
        <v xml:space="preserve"> </v>
      </c>
      <c r="W10" s="5" t="s">
        <v>121</v>
      </c>
      <c r="X10" s="6"/>
      <c r="Y10" s="6"/>
      <c r="AC10" s="5" t="s">
        <v>138</v>
      </c>
      <c r="AD10" s="6"/>
    </row>
    <row r="11" spans="2:33" x14ac:dyDescent="0.25">
      <c r="B11" s="5" t="s">
        <v>251</v>
      </c>
      <c r="C11" s="16"/>
      <c r="D11" s="16"/>
      <c r="E11" s="16"/>
      <c r="F11" s="6"/>
      <c r="G11" s="6"/>
      <c r="H11" s="6" t="s">
        <v>88</v>
      </c>
      <c r="I11" s="16">
        <f>MEDIAN(E9:E1048576)</f>
        <v>42043</v>
      </c>
      <c r="Q11" s="5">
        <v>2012</v>
      </c>
      <c r="R11" s="6">
        <v>12</v>
      </c>
      <c r="S11" s="6"/>
      <c r="T11">
        <v>2000</v>
      </c>
      <c r="U11" s="7" t="str">
        <f t="shared" si="0"/>
        <v xml:space="preserve"> </v>
      </c>
      <c r="W11" s="5" t="s">
        <v>122</v>
      </c>
      <c r="X11" s="6"/>
      <c r="Y11" s="6"/>
      <c r="AC11" s="5" t="s">
        <v>10</v>
      </c>
      <c r="AD11" s="6"/>
    </row>
    <row r="12" spans="2:33" x14ac:dyDescent="0.25">
      <c r="B12" s="5" t="s">
        <v>38</v>
      </c>
      <c r="C12" s="16">
        <v>18621</v>
      </c>
      <c r="D12" s="16"/>
      <c r="E12" s="16">
        <v>18621</v>
      </c>
      <c r="F12" s="6"/>
      <c r="G12" s="6"/>
      <c r="H12" s="6"/>
      <c r="I12" s="6"/>
      <c r="Q12" s="5">
        <v>2013</v>
      </c>
      <c r="R12" s="6">
        <v>17</v>
      </c>
      <c r="S12" s="6"/>
      <c r="T12">
        <v>2001</v>
      </c>
      <c r="U12" s="7" t="str">
        <f t="shared" si="0"/>
        <v xml:space="preserve"> </v>
      </c>
      <c r="W12" s="5" t="s">
        <v>134</v>
      </c>
      <c r="X12" s="6"/>
      <c r="Y12" s="6"/>
      <c r="AC12" s="5" t="s">
        <v>184</v>
      </c>
      <c r="AD12" s="6"/>
    </row>
    <row r="13" spans="2:33" x14ac:dyDescent="0.25">
      <c r="B13" s="5" t="s">
        <v>149</v>
      </c>
      <c r="C13" s="16">
        <v>18621</v>
      </c>
      <c r="D13" s="16">
        <v>0</v>
      </c>
      <c r="E13" s="16">
        <v>18621</v>
      </c>
      <c r="F13" s="6"/>
      <c r="G13" s="6"/>
      <c r="H13" s="6"/>
      <c r="I13" s="6"/>
      <c r="Q13" s="5">
        <v>2014</v>
      </c>
      <c r="R13" s="6">
        <v>20</v>
      </c>
      <c r="S13" s="6"/>
      <c r="T13">
        <v>2002</v>
      </c>
      <c r="U13" s="7" t="str">
        <f t="shared" si="0"/>
        <v xml:space="preserve"> </v>
      </c>
      <c r="W13" s="5" t="s">
        <v>138</v>
      </c>
      <c r="X13" s="6"/>
      <c r="Y13" s="6"/>
      <c r="AC13" s="5" t="s">
        <v>122</v>
      </c>
      <c r="AD13" s="6"/>
    </row>
    <row r="14" spans="2:33" x14ac:dyDescent="0.25">
      <c r="B14" s="5" t="s">
        <v>130</v>
      </c>
      <c r="C14" s="16">
        <v>20000</v>
      </c>
      <c r="D14" s="16"/>
      <c r="E14" s="16">
        <v>20000</v>
      </c>
      <c r="F14" s="6"/>
      <c r="G14" s="6"/>
      <c r="H14" s="6"/>
      <c r="I14" s="6"/>
      <c r="Q14" s="5">
        <v>2015</v>
      </c>
      <c r="R14" s="6">
        <v>20</v>
      </c>
      <c r="S14" s="6"/>
      <c r="T14">
        <v>2003</v>
      </c>
      <c r="U14" s="7" t="str">
        <f t="shared" si="0"/>
        <v xml:space="preserve"> </v>
      </c>
      <c r="W14" s="5" t="s">
        <v>166</v>
      </c>
      <c r="X14" s="6"/>
      <c r="Y14" s="6"/>
      <c r="AC14" s="5" t="s">
        <v>158</v>
      </c>
      <c r="AD14" s="6"/>
    </row>
    <row r="15" spans="2:33" x14ac:dyDescent="0.25">
      <c r="B15" s="5" t="s">
        <v>160</v>
      </c>
      <c r="C15" s="16">
        <v>21104</v>
      </c>
      <c r="D15" s="16">
        <v>0</v>
      </c>
      <c r="E15" s="16">
        <v>21104</v>
      </c>
      <c r="F15" s="6"/>
      <c r="G15" s="6"/>
      <c r="H15" s="6"/>
      <c r="I15" s="6"/>
      <c r="Q15" s="5">
        <v>2008</v>
      </c>
      <c r="R15" s="6">
        <v>7</v>
      </c>
      <c r="S15" s="6"/>
      <c r="T15">
        <v>2004</v>
      </c>
      <c r="U15" s="7" t="str">
        <f t="shared" si="0"/>
        <v xml:space="preserve"> </v>
      </c>
      <c r="W15" s="5" t="s">
        <v>184</v>
      </c>
      <c r="X15" s="6"/>
      <c r="Y15" s="6"/>
      <c r="AC15" s="5" t="s">
        <v>121</v>
      </c>
      <c r="AD15" s="6"/>
    </row>
    <row r="16" spans="2:33" x14ac:dyDescent="0.25">
      <c r="B16" s="5" t="s">
        <v>15</v>
      </c>
      <c r="C16" s="16">
        <v>21104</v>
      </c>
      <c r="D16" s="16"/>
      <c r="E16" s="16">
        <v>21104</v>
      </c>
      <c r="F16" s="6"/>
      <c r="G16" s="6"/>
      <c r="H16" s="6"/>
      <c r="I16" s="6"/>
      <c r="Q16" s="5">
        <v>1997</v>
      </c>
      <c r="R16" s="6">
        <v>1</v>
      </c>
      <c r="T16">
        <v>2005</v>
      </c>
      <c r="U16" s="7">
        <f t="shared" si="0"/>
        <v>1</v>
      </c>
      <c r="W16" s="5" t="s">
        <v>167</v>
      </c>
      <c r="X16" s="6"/>
      <c r="AC16" s="5" t="s">
        <v>166</v>
      </c>
      <c r="AD16" s="6"/>
    </row>
    <row r="17" spans="2:30" x14ac:dyDescent="0.25">
      <c r="B17" s="5" t="s">
        <v>253</v>
      </c>
      <c r="C17" s="16">
        <v>21105</v>
      </c>
      <c r="D17" s="16"/>
      <c r="E17" s="16">
        <v>21105</v>
      </c>
      <c r="F17" s="6"/>
      <c r="G17" s="6"/>
      <c r="H17" s="6"/>
      <c r="I17" s="6"/>
      <c r="Q17" s="5">
        <v>2005</v>
      </c>
      <c r="R17" s="6">
        <v>1</v>
      </c>
      <c r="T17" s="6">
        <v>2006</v>
      </c>
      <c r="U17" s="7">
        <f t="shared" si="0"/>
        <v>3</v>
      </c>
      <c r="W17" s="5" t="s">
        <v>10</v>
      </c>
      <c r="X17" s="6"/>
      <c r="AC17" s="5" t="s">
        <v>182</v>
      </c>
      <c r="AD17" s="6"/>
    </row>
    <row r="18" spans="2:30" x14ac:dyDescent="0.25">
      <c r="B18" s="5" t="s">
        <v>156</v>
      </c>
      <c r="C18" s="16">
        <v>21105</v>
      </c>
      <c r="D18" s="16"/>
      <c r="E18" s="16">
        <v>21105</v>
      </c>
      <c r="F18" s="6"/>
      <c r="G18" s="6"/>
      <c r="H18" s="6"/>
      <c r="I18" s="6"/>
      <c r="Q18" s="5">
        <v>1995</v>
      </c>
      <c r="R18" s="6">
        <v>1</v>
      </c>
      <c r="T18" s="6">
        <v>2007</v>
      </c>
      <c r="U18" s="7">
        <f t="shared" si="0"/>
        <v>2</v>
      </c>
      <c r="W18" s="5" t="s">
        <v>182</v>
      </c>
      <c r="X18" s="6"/>
      <c r="AC18" s="5" t="s">
        <v>167</v>
      </c>
      <c r="AD18" s="6"/>
    </row>
    <row r="19" spans="2:30" x14ac:dyDescent="0.25">
      <c r="B19" s="5" t="s">
        <v>122</v>
      </c>
      <c r="C19" s="16">
        <v>21105</v>
      </c>
      <c r="D19" s="16"/>
      <c r="E19" s="16">
        <v>21105</v>
      </c>
      <c r="F19" s="6"/>
      <c r="G19" s="6"/>
      <c r="H19" s="6"/>
      <c r="I19" s="6"/>
      <c r="Q19" s="5" t="s">
        <v>79</v>
      </c>
      <c r="R19" s="6">
        <v>109</v>
      </c>
      <c r="T19" s="6">
        <v>2008</v>
      </c>
      <c r="U19" s="7">
        <f t="shared" si="0"/>
        <v>7</v>
      </c>
      <c r="W19" s="5" t="s">
        <v>26</v>
      </c>
      <c r="X19" s="6">
        <v>2</v>
      </c>
      <c r="AC19" s="5" t="s">
        <v>45</v>
      </c>
      <c r="AD19" s="6">
        <v>97.358333333333334</v>
      </c>
    </row>
    <row r="20" spans="2:30" x14ac:dyDescent="0.25">
      <c r="B20" s="5" t="s">
        <v>252</v>
      </c>
      <c r="C20" s="16">
        <v>21105</v>
      </c>
      <c r="D20" s="16"/>
      <c r="E20" s="16">
        <v>21105</v>
      </c>
      <c r="F20" s="6"/>
      <c r="G20" s="6"/>
      <c r="H20" s="6"/>
      <c r="I20" s="6"/>
      <c r="T20" s="6">
        <v>2009</v>
      </c>
      <c r="U20" s="7">
        <f t="shared" si="0"/>
        <v>6</v>
      </c>
      <c r="W20" s="5" t="s">
        <v>253</v>
      </c>
      <c r="X20" s="6">
        <v>2.5</v>
      </c>
      <c r="AC20" s="5" t="s">
        <v>44</v>
      </c>
      <c r="AD20" s="6">
        <v>131.11111111111111</v>
      </c>
    </row>
    <row r="21" spans="2:30" x14ac:dyDescent="0.25">
      <c r="B21" s="5" t="s">
        <v>26</v>
      </c>
      <c r="C21" s="16">
        <v>21105</v>
      </c>
      <c r="D21" s="16"/>
      <c r="E21" s="16">
        <v>21105</v>
      </c>
      <c r="F21" s="6"/>
      <c r="G21" s="6"/>
      <c r="H21" s="6"/>
      <c r="I21" s="6"/>
      <c r="T21" s="6">
        <v>2010</v>
      </c>
      <c r="U21" s="7">
        <f t="shared" si="0"/>
        <v>7</v>
      </c>
      <c r="W21" s="5" t="s">
        <v>252</v>
      </c>
      <c r="X21" s="6">
        <v>2.5</v>
      </c>
      <c r="AC21" s="5" t="s">
        <v>170</v>
      </c>
      <c r="AD21" s="6">
        <v>131.11111111111111</v>
      </c>
    </row>
    <row r="22" spans="2:30" x14ac:dyDescent="0.25">
      <c r="B22" s="5" t="s">
        <v>126</v>
      </c>
      <c r="C22" s="16">
        <v>21105</v>
      </c>
      <c r="D22" s="16"/>
      <c r="E22" s="16">
        <v>21105</v>
      </c>
      <c r="F22" s="6"/>
      <c r="G22" s="6"/>
      <c r="H22" s="6"/>
      <c r="I22" s="6"/>
      <c r="T22" s="6">
        <v>2011</v>
      </c>
      <c r="U22" s="7">
        <f t="shared" si="0"/>
        <v>12</v>
      </c>
      <c r="W22" s="5" t="s">
        <v>163</v>
      </c>
      <c r="X22" s="6">
        <v>3</v>
      </c>
      <c r="AC22" s="5" t="s">
        <v>162</v>
      </c>
      <c r="AD22" s="6">
        <v>145.83333333333334</v>
      </c>
    </row>
    <row r="23" spans="2:30" x14ac:dyDescent="0.25">
      <c r="B23" s="5" t="s">
        <v>163</v>
      </c>
      <c r="C23" s="16">
        <v>21200</v>
      </c>
      <c r="D23" s="16"/>
      <c r="E23" s="16">
        <v>21200</v>
      </c>
      <c r="F23" s="6"/>
      <c r="G23" s="6"/>
      <c r="H23" s="6"/>
      <c r="I23" s="6"/>
      <c r="T23" s="6">
        <v>2012</v>
      </c>
      <c r="U23" s="7">
        <f t="shared" si="0"/>
        <v>12</v>
      </c>
      <c r="W23" s="5" t="s">
        <v>249</v>
      </c>
      <c r="X23" s="6">
        <v>3</v>
      </c>
      <c r="AC23" s="5" t="s">
        <v>160</v>
      </c>
      <c r="AD23" s="6">
        <v>146.55555555555554</v>
      </c>
    </row>
    <row r="24" spans="2:30" x14ac:dyDescent="0.25">
      <c r="B24" s="5" t="s">
        <v>40</v>
      </c>
      <c r="C24" s="16">
        <v>21500</v>
      </c>
      <c r="D24" s="16">
        <v>0</v>
      </c>
      <c r="E24" s="16">
        <v>21500</v>
      </c>
      <c r="F24" s="6"/>
      <c r="G24" s="6"/>
      <c r="H24" s="6"/>
      <c r="I24" s="6"/>
      <c r="T24" s="6">
        <v>2013</v>
      </c>
      <c r="U24" s="7">
        <f t="shared" si="0"/>
        <v>17</v>
      </c>
      <c r="W24" s="5" t="s">
        <v>150</v>
      </c>
      <c r="X24" s="6">
        <v>3</v>
      </c>
      <c r="AC24" s="5" t="s">
        <v>156</v>
      </c>
      <c r="AD24" s="6">
        <v>146.5625</v>
      </c>
    </row>
    <row r="25" spans="2:30" x14ac:dyDescent="0.25">
      <c r="B25" s="5" t="s">
        <v>180</v>
      </c>
      <c r="C25" s="16">
        <v>22000</v>
      </c>
      <c r="D25" s="16"/>
      <c r="E25" s="16">
        <v>22000</v>
      </c>
      <c r="F25" s="6"/>
      <c r="G25" s="6"/>
      <c r="H25" s="6"/>
      <c r="I25" s="6"/>
      <c r="T25" s="6">
        <v>2014</v>
      </c>
      <c r="U25" s="7">
        <f t="shared" si="0"/>
        <v>20</v>
      </c>
      <c r="W25" s="5" t="s">
        <v>239</v>
      </c>
      <c r="X25" s="6">
        <v>3.5</v>
      </c>
      <c r="AC25" s="5" t="s">
        <v>149</v>
      </c>
      <c r="AD25" s="6">
        <v>155.17500000000001</v>
      </c>
    </row>
    <row r="26" spans="2:30" x14ac:dyDescent="0.25">
      <c r="B26" s="5" t="s">
        <v>45</v>
      </c>
      <c r="C26" s="16">
        <v>23366</v>
      </c>
      <c r="D26" s="16">
        <v>0</v>
      </c>
      <c r="E26" s="16">
        <v>23366</v>
      </c>
      <c r="F26" s="6"/>
      <c r="G26" s="6"/>
      <c r="H26" s="6"/>
      <c r="I26" s="6"/>
      <c r="T26" s="6">
        <v>2015</v>
      </c>
      <c r="U26" s="7">
        <f t="shared" si="0"/>
        <v>20</v>
      </c>
      <c r="W26" s="5" t="s">
        <v>183</v>
      </c>
      <c r="X26" s="6">
        <v>3.5</v>
      </c>
      <c r="AC26" s="5" t="s">
        <v>17</v>
      </c>
      <c r="AD26" s="6">
        <v>163.88888888888889</v>
      </c>
    </row>
    <row r="27" spans="2:30" x14ac:dyDescent="0.25">
      <c r="B27" s="5" t="s">
        <v>168</v>
      </c>
      <c r="C27" s="16">
        <v>23366</v>
      </c>
      <c r="D27" s="16"/>
      <c r="E27" s="16">
        <v>23366</v>
      </c>
      <c r="F27" s="6"/>
      <c r="G27" s="6"/>
      <c r="H27" s="6"/>
      <c r="I27" s="6"/>
      <c r="W27" s="5" t="s">
        <v>143</v>
      </c>
      <c r="X27" s="6">
        <v>4</v>
      </c>
      <c r="AC27" s="5" t="s">
        <v>191</v>
      </c>
      <c r="AD27" s="6">
        <v>163.88888888888889</v>
      </c>
    </row>
    <row r="28" spans="2:30" x14ac:dyDescent="0.25">
      <c r="B28" s="5" t="s">
        <v>17</v>
      </c>
      <c r="C28" s="16">
        <v>23600</v>
      </c>
      <c r="D28" s="16">
        <v>0</v>
      </c>
      <c r="E28" s="16">
        <v>23600</v>
      </c>
      <c r="F28" s="6"/>
      <c r="G28" s="6"/>
      <c r="H28" s="6"/>
      <c r="I28" s="6"/>
      <c r="W28" s="5" t="s">
        <v>153</v>
      </c>
      <c r="X28" s="6">
        <v>4</v>
      </c>
      <c r="AC28" s="5" t="s">
        <v>130</v>
      </c>
      <c r="AD28" s="6">
        <v>166.66666666666666</v>
      </c>
    </row>
    <row r="29" spans="2:30" x14ac:dyDescent="0.25">
      <c r="B29" s="5" t="s">
        <v>44</v>
      </c>
      <c r="C29" s="16">
        <v>23600</v>
      </c>
      <c r="D29" s="16"/>
      <c r="E29" s="16">
        <v>23600</v>
      </c>
      <c r="F29" s="6"/>
      <c r="G29" s="6"/>
      <c r="H29" s="6"/>
      <c r="I29" s="6"/>
      <c r="W29" s="5" t="s">
        <v>35</v>
      </c>
      <c r="X29" s="6">
        <v>4</v>
      </c>
      <c r="AC29" s="5" t="s">
        <v>15</v>
      </c>
      <c r="AD29" s="6">
        <v>175.86666666666667</v>
      </c>
    </row>
    <row r="30" spans="2:30" x14ac:dyDescent="0.25">
      <c r="B30" s="5" t="s">
        <v>170</v>
      </c>
      <c r="C30" s="16">
        <v>23600</v>
      </c>
      <c r="D30" s="16"/>
      <c r="E30" s="16">
        <v>23600</v>
      </c>
      <c r="F30" s="6"/>
      <c r="G30" s="6"/>
      <c r="H30" s="6"/>
      <c r="I30" s="6"/>
      <c r="W30" s="5" t="s">
        <v>188</v>
      </c>
      <c r="X30" s="6">
        <v>4</v>
      </c>
      <c r="AC30" s="5" t="s">
        <v>126</v>
      </c>
      <c r="AD30" s="6">
        <v>175.875</v>
      </c>
    </row>
    <row r="31" spans="2:30" x14ac:dyDescent="0.25">
      <c r="B31" s="5" t="s">
        <v>136</v>
      </c>
      <c r="C31" s="16">
        <v>23600</v>
      </c>
      <c r="D31" s="16"/>
      <c r="E31" s="16">
        <v>23600</v>
      </c>
      <c r="F31" s="6"/>
      <c r="G31" s="6"/>
      <c r="H31" s="6"/>
      <c r="I31" s="6"/>
      <c r="W31" s="5" t="s">
        <v>49</v>
      </c>
      <c r="X31" s="6">
        <v>4</v>
      </c>
      <c r="AC31" s="5" t="s">
        <v>38</v>
      </c>
      <c r="AD31" s="6">
        <v>193.96875</v>
      </c>
    </row>
    <row r="32" spans="2:30" x14ac:dyDescent="0.25">
      <c r="B32" s="5" t="s">
        <v>191</v>
      </c>
      <c r="C32" s="16">
        <v>23600</v>
      </c>
      <c r="D32" s="16"/>
      <c r="E32" s="16">
        <v>23600</v>
      </c>
      <c r="F32" s="6"/>
      <c r="G32" s="6"/>
      <c r="H32" s="6"/>
      <c r="I32" s="6"/>
      <c r="W32" s="5" t="s">
        <v>40</v>
      </c>
      <c r="X32" s="6">
        <v>5</v>
      </c>
      <c r="AC32" s="5" t="s">
        <v>136</v>
      </c>
      <c r="AD32" s="6">
        <v>196.66666666666666</v>
      </c>
    </row>
    <row r="33" spans="2:30" x14ac:dyDescent="0.25">
      <c r="B33" s="5" t="s">
        <v>49</v>
      </c>
      <c r="C33" s="16">
        <v>29000</v>
      </c>
      <c r="D33" s="16"/>
      <c r="E33" s="16">
        <v>29000</v>
      </c>
      <c r="F33" s="6"/>
      <c r="G33" s="6"/>
      <c r="H33" s="6"/>
      <c r="I33" s="6"/>
      <c r="W33" s="5" t="s">
        <v>186</v>
      </c>
      <c r="X33" s="6">
        <v>5</v>
      </c>
      <c r="AC33" s="5" t="s">
        <v>137</v>
      </c>
      <c r="AD33" s="6">
        <v>208.33333333333334</v>
      </c>
    </row>
    <row r="34" spans="2:30" x14ac:dyDescent="0.25">
      <c r="B34" s="5" t="s">
        <v>137</v>
      </c>
      <c r="C34" s="16">
        <v>30000</v>
      </c>
      <c r="D34" s="16"/>
      <c r="E34" s="16">
        <v>30000</v>
      </c>
      <c r="F34" s="6"/>
      <c r="G34" s="6"/>
      <c r="H34" s="6"/>
      <c r="I34" s="6"/>
      <c r="W34" s="5" t="s">
        <v>24</v>
      </c>
      <c r="X34" s="6">
        <v>7.5</v>
      </c>
      <c r="AC34" s="5" t="s">
        <v>151</v>
      </c>
      <c r="AD34" s="6">
        <v>208.33333333333334</v>
      </c>
    </row>
    <row r="35" spans="2:30" x14ac:dyDescent="0.25">
      <c r="B35" s="5" t="s">
        <v>151</v>
      </c>
      <c r="C35" s="16">
        <v>30000</v>
      </c>
      <c r="D35" s="16">
        <v>0</v>
      </c>
      <c r="E35" s="16">
        <v>30000</v>
      </c>
      <c r="F35" s="6"/>
      <c r="G35" s="6"/>
      <c r="H35" s="6"/>
      <c r="I35" s="6"/>
      <c r="W35" s="5" t="s">
        <v>38</v>
      </c>
      <c r="X35" s="6">
        <v>8</v>
      </c>
      <c r="AC35" s="5" t="s">
        <v>172</v>
      </c>
      <c r="AD35" s="6">
        <v>215.46875</v>
      </c>
    </row>
    <row r="36" spans="2:30" x14ac:dyDescent="0.25">
      <c r="B36" s="5" t="s">
        <v>146</v>
      </c>
      <c r="C36" s="16">
        <v>32450</v>
      </c>
      <c r="D36" s="16"/>
      <c r="E36" s="16">
        <v>32450</v>
      </c>
      <c r="F36" s="6"/>
      <c r="G36" s="6"/>
      <c r="H36" s="6"/>
      <c r="I36" s="6"/>
      <c r="W36" s="5" t="s">
        <v>171</v>
      </c>
      <c r="X36" s="6">
        <v>8</v>
      </c>
      <c r="AC36" s="5" t="s">
        <v>180</v>
      </c>
      <c r="AD36" s="6">
        <v>229.16666666666666</v>
      </c>
    </row>
    <row r="37" spans="2:30" x14ac:dyDescent="0.25">
      <c r="B37" s="5" t="s">
        <v>42</v>
      </c>
      <c r="C37" s="16">
        <v>35000</v>
      </c>
      <c r="D37" s="16"/>
      <c r="E37" s="16">
        <v>35000</v>
      </c>
      <c r="F37" s="6"/>
      <c r="G37" s="6"/>
      <c r="H37" s="6"/>
      <c r="I37" s="6"/>
      <c r="W37" s="5" t="s">
        <v>131</v>
      </c>
      <c r="X37" s="6">
        <v>8</v>
      </c>
      <c r="AC37" s="5" t="s">
        <v>164</v>
      </c>
      <c r="AD37" s="6">
        <v>235.74561403508775</v>
      </c>
    </row>
    <row r="38" spans="2:30" x14ac:dyDescent="0.25">
      <c r="B38" s="5" t="s">
        <v>16</v>
      </c>
      <c r="C38" s="16">
        <v>35000</v>
      </c>
      <c r="D38" s="16"/>
      <c r="E38" s="16">
        <v>35000</v>
      </c>
      <c r="W38" s="5" t="s">
        <v>42</v>
      </c>
      <c r="X38" s="6">
        <v>8</v>
      </c>
      <c r="AC38" s="5" t="s">
        <v>145</v>
      </c>
      <c r="AD38" s="6">
        <v>242.7797619047619</v>
      </c>
    </row>
    <row r="39" spans="2:30" x14ac:dyDescent="0.25">
      <c r="B39" s="5" t="s">
        <v>189</v>
      </c>
      <c r="C39" s="16">
        <v>35000</v>
      </c>
      <c r="D39" s="16"/>
      <c r="E39" s="16">
        <v>35000</v>
      </c>
      <c r="W39" s="5" t="s">
        <v>180</v>
      </c>
      <c r="X39" s="6">
        <v>8</v>
      </c>
      <c r="AC39" s="5" t="s">
        <v>16</v>
      </c>
      <c r="AD39" s="6">
        <v>243.05555555555554</v>
      </c>
    </row>
    <row r="40" spans="2:30" x14ac:dyDescent="0.25">
      <c r="B40" s="5" t="s">
        <v>162</v>
      </c>
      <c r="C40" s="16">
        <v>35000</v>
      </c>
      <c r="D40" s="16"/>
      <c r="E40" s="16">
        <v>35000</v>
      </c>
      <c r="W40" s="5" t="s">
        <v>168</v>
      </c>
      <c r="X40" s="6">
        <v>8</v>
      </c>
      <c r="AC40" s="5" t="s">
        <v>168</v>
      </c>
      <c r="AD40" s="6">
        <v>243.39583333333334</v>
      </c>
    </row>
    <row r="41" spans="2:30" x14ac:dyDescent="0.25">
      <c r="B41" s="5" t="s">
        <v>7</v>
      </c>
      <c r="C41" s="16">
        <v>36000</v>
      </c>
      <c r="D41" s="16"/>
      <c r="E41" s="16">
        <v>36000</v>
      </c>
      <c r="W41" s="5" t="s">
        <v>187</v>
      </c>
      <c r="X41" s="6">
        <v>8</v>
      </c>
      <c r="AC41" s="5" t="s">
        <v>152</v>
      </c>
      <c r="AD41" s="6">
        <v>249.85714285714286</v>
      </c>
    </row>
    <row r="42" spans="2:30" x14ac:dyDescent="0.25">
      <c r="B42" s="5" t="s">
        <v>184</v>
      </c>
      <c r="C42" s="16">
        <v>36000</v>
      </c>
      <c r="D42" s="16"/>
      <c r="E42" s="16">
        <v>36000</v>
      </c>
      <c r="W42" s="5" t="s">
        <v>181</v>
      </c>
      <c r="X42" s="6">
        <v>8</v>
      </c>
      <c r="AC42" s="5" t="s">
        <v>7</v>
      </c>
      <c r="AD42" s="6">
        <v>250</v>
      </c>
    </row>
    <row r="43" spans="2:30" x14ac:dyDescent="0.25">
      <c r="B43" s="5" t="s">
        <v>132</v>
      </c>
      <c r="C43" s="16">
        <v>35000</v>
      </c>
      <c r="D43" s="16">
        <v>2917</v>
      </c>
      <c r="E43" s="16">
        <v>37917</v>
      </c>
      <c r="W43" s="5" t="s">
        <v>189</v>
      </c>
      <c r="X43" s="6">
        <v>8.5</v>
      </c>
      <c r="AC43" s="5" t="s">
        <v>0</v>
      </c>
      <c r="AD43" s="6">
        <v>255.95238095238096</v>
      </c>
    </row>
    <row r="44" spans="2:30" x14ac:dyDescent="0.25">
      <c r="B44" s="5" t="s">
        <v>186</v>
      </c>
      <c r="C44" s="16">
        <v>38000</v>
      </c>
      <c r="D44" s="16"/>
      <c r="E44" s="16">
        <v>38000</v>
      </c>
      <c r="W44" s="5" t="s">
        <v>144</v>
      </c>
      <c r="X44" s="6">
        <v>9</v>
      </c>
      <c r="AC44" s="5" t="s">
        <v>128</v>
      </c>
      <c r="AD44" s="6">
        <v>256.41025641025641</v>
      </c>
    </row>
    <row r="45" spans="2:30" x14ac:dyDescent="0.25">
      <c r="B45" s="5" t="s">
        <v>31</v>
      </c>
      <c r="C45" s="16">
        <v>39406</v>
      </c>
      <c r="D45" s="16"/>
      <c r="E45" s="16">
        <v>39406</v>
      </c>
      <c r="W45" s="5" t="s">
        <v>140</v>
      </c>
      <c r="X45" s="6">
        <v>9</v>
      </c>
      <c r="AC45" s="5" t="s">
        <v>132</v>
      </c>
      <c r="AD45" s="6">
        <v>263.3125</v>
      </c>
    </row>
    <row r="46" spans="2:30" x14ac:dyDescent="0.25">
      <c r="B46" s="5" t="s">
        <v>127</v>
      </c>
      <c r="C46" s="16">
        <v>40000</v>
      </c>
      <c r="D46" s="16">
        <v>0</v>
      </c>
      <c r="E46" s="16">
        <v>40000</v>
      </c>
      <c r="W46" s="5" t="s">
        <v>28</v>
      </c>
      <c r="X46" s="6">
        <v>9</v>
      </c>
      <c r="AC46" s="5" t="s">
        <v>20</v>
      </c>
      <c r="AD46" s="6">
        <v>265.8429672447013</v>
      </c>
    </row>
    <row r="47" spans="2:30" x14ac:dyDescent="0.25">
      <c r="B47" s="5" t="s">
        <v>153</v>
      </c>
      <c r="C47" s="16">
        <v>40000</v>
      </c>
      <c r="D47" s="16"/>
      <c r="E47" s="16">
        <v>40000</v>
      </c>
      <c r="W47" s="5" t="s">
        <v>175</v>
      </c>
      <c r="X47" s="6">
        <v>10</v>
      </c>
      <c r="AC47" s="5" t="s">
        <v>31</v>
      </c>
      <c r="AD47" s="6">
        <v>273.65277777777777</v>
      </c>
    </row>
    <row r="48" spans="2:30" x14ac:dyDescent="0.25">
      <c r="B48" s="5" t="s">
        <v>144</v>
      </c>
      <c r="C48" s="16">
        <v>40000</v>
      </c>
      <c r="D48" s="16"/>
      <c r="E48" s="16">
        <v>40000</v>
      </c>
      <c r="W48" s="5" t="s">
        <v>126</v>
      </c>
      <c r="X48" s="6">
        <v>10</v>
      </c>
      <c r="AC48" s="5" t="s">
        <v>32</v>
      </c>
      <c r="AD48" s="6">
        <v>277.77777777777777</v>
      </c>
    </row>
    <row r="49" spans="2:30" x14ac:dyDescent="0.25">
      <c r="B49" s="5" t="s">
        <v>178</v>
      </c>
      <c r="C49" s="16">
        <v>40000</v>
      </c>
      <c r="D49" s="16"/>
      <c r="E49" s="16">
        <v>40000</v>
      </c>
      <c r="W49" s="5" t="s">
        <v>120</v>
      </c>
      <c r="X49" s="6">
        <v>10</v>
      </c>
      <c r="AC49" s="5" t="s">
        <v>127</v>
      </c>
      <c r="AD49" s="6">
        <v>277.77777777777777</v>
      </c>
    </row>
    <row r="50" spans="2:30" x14ac:dyDescent="0.25">
      <c r="B50" s="5" t="s">
        <v>10</v>
      </c>
      <c r="C50" s="16">
        <v>40000</v>
      </c>
      <c r="D50" s="16"/>
      <c r="E50" s="16">
        <v>40000</v>
      </c>
      <c r="W50" s="5" t="s">
        <v>149</v>
      </c>
      <c r="X50" s="6">
        <v>10</v>
      </c>
      <c r="AC50" s="5" t="s">
        <v>169</v>
      </c>
      <c r="AD50" s="6">
        <v>277.77777777777777</v>
      </c>
    </row>
    <row r="51" spans="2:30" x14ac:dyDescent="0.25">
      <c r="B51" s="5" t="s">
        <v>128</v>
      </c>
      <c r="C51" s="16">
        <v>40000</v>
      </c>
      <c r="D51" s="16"/>
      <c r="E51" s="16">
        <v>40000</v>
      </c>
      <c r="W51" s="5" t="s">
        <v>41</v>
      </c>
      <c r="X51" s="6">
        <v>10</v>
      </c>
      <c r="AC51" s="5" t="s">
        <v>192</v>
      </c>
      <c r="AD51" s="6">
        <v>277.77777777777777</v>
      </c>
    </row>
    <row r="52" spans="2:30" x14ac:dyDescent="0.25">
      <c r="B52" s="5" t="s">
        <v>32</v>
      </c>
      <c r="C52" s="16">
        <v>40000</v>
      </c>
      <c r="D52" s="16"/>
      <c r="E52" s="16">
        <v>40000</v>
      </c>
      <c r="W52" s="5" t="s">
        <v>230</v>
      </c>
      <c r="X52" s="6">
        <v>10</v>
      </c>
      <c r="AC52" s="5" t="s">
        <v>29</v>
      </c>
      <c r="AD52" s="6">
        <v>277.77777777777777</v>
      </c>
    </row>
    <row r="53" spans="2:30" x14ac:dyDescent="0.25">
      <c r="B53" s="5" t="s">
        <v>29</v>
      </c>
      <c r="C53" s="16">
        <v>40000</v>
      </c>
      <c r="D53" s="16">
        <v>0</v>
      </c>
      <c r="E53" s="16">
        <v>40000</v>
      </c>
      <c r="W53" s="5" t="s">
        <v>15</v>
      </c>
      <c r="X53" s="6">
        <v>10</v>
      </c>
      <c r="AC53" s="5" t="s">
        <v>178</v>
      </c>
      <c r="AD53" s="6">
        <v>277.77777777777777</v>
      </c>
    </row>
    <row r="54" spans="2:30" x14ac:dyDescent="0.25">
      <c r="B54" s="5" t="s">
        <v>181</v>
      </c>
      <c r="C54" s="16">
        <v>40000</v>
      </c>
      <c r="D54" s="16"/>
      <c r="E54" s="16">
        <v>40000</v>
      </c>
      <c r="W54" s="5" t="s">
        <v>39</v>
      </c>
      <c r="X54" s="6">
        <v>10</v>
      </c>
      <c r="AC54" s="5" t="s">
        <v>161</v>
      </c>
      <c r="AD54" s="6">
        <v>283.88888888888891</v>
      </c>
    </row>
    <row r="55" spans="2:30" x14ac:dyDescent="0.25">
      <c r="B55" s="5" t="s">
        <v>192</v>
      </c>
      <c r="C55" s="16">
        <v>40000</v>
      </c>
      <c r="D55" s="16"/>
      <c r="E55" s="16">
        <v>40000</v>
      </c>
      <c r="W55" s="5" t="s">
        <v>136</v>
      </c>
      <c r="X55" s="6">
        <v>10</v>
      </c>
      <c r="AC55" s="5" t="s">
        <v>177</v>
      </c>
      <c r="AD55" s="6">
        <v>283.99358974358972</v>
      </c>
    </row>
    <row r="56" spans="2:30" x14ac:dyDescent="0.25">
      <c r="B56" s="5" t="s">
        <v>183</v>
      </c>
      <c r="C56" s="16">
        <v>40000</v>
      </c>
      <c r="D56" s="16">
        <v>0</v>
      </c>
      <c r="E56" s="16">
        <v>40000</v>
      </c>
      <c r="W56" s="5" t="s">
        <v>130</v>
      </c>
      <c r="X56" s="6">
        <v>10</v>
      </c>
      <c r="AC56" s="5" t="s">
        <v>173</v>
      </c>
      <c r="AD56" s="6">
        <v>290.5</v>
      </c>
    </row>
    <row r="57" spans="2:30" x14ac:dyDescent="0.25">
      <c r="B57" s="5" t="s">
        <v>169</v>
      </c>
      <c r="C57" s="16">
        <v>40000</v>
      </c>
      <c r="D57" s="16">
        <v>0</v>
      </c>
      <c r="E57" s="16">
        <v>40000</v>
      </c>
      <c r="W57" s="5" t="s">
        <v>9</v>
      </c>
      <c r="X57" s="6">
        <v>10</v>
      </c>
      <c r="AC57" s="5" t="s">
        <v>13</v>
      </c>
      <c r="AD57" s="6">
        <v>291.66666666666669</v>
      </c>
    </row>
    <row r="58" spans="2:30" x14ac:dyDescent="0.25">
      <c r="B58" s="5" t="s">
        <v>9</v>
      </c>
      <c r="C58" s="16">
        <v>40500</v>
      </c>
      <c r="D58" s="16"/>
      <c r="E58" s="16">
        <v>40500</v>
      </c>
      <c r="W58" s="5" t="s">
        <v>250</v>
      </c>
      <c r="X58" s="6">
        <v>10</v>
      </c>
      <c r="AC58" s="5" t="s">
        <v>123</v>
      </c>
      <c r="AD58" s="6">
        <v>291.66666666666669</v>
      </c>
    </row>
    <row r="59" spans="2:30" x14ac:dyDescent="0.25">
      <c r="B59" s="5" t="s">
        <v>167</v>
      </c>
      <c r="C59" s="16">
        <v>40599</v>
      </c>
      <c r="D59" s="16"/>
      <c r="E59" s="16">
        <v>40599</v>
      </c>
      <c r="W59" s="5" t="s">
        <v>185</v>
      </c>
      <c r="X59" s="6">
        <v>10</v>
      </c>
      <c r="AC59" s="5" t="s">
        <v>22</v>
      </c>
      <c r="AD59" s="6">
        <v>292.26388888888891</v>
      </c>
    </row>
    <row r="60" spans="2:30" x14ac:dyDescent="0.25">
      <c r="B60" s="5" t="s">
        <v>145</v>
      </c>
      <c r="C60" s="16">
        <v>40787</v>
      </c>
      <c r="D60" s="16"/>
      <c r="E60" s="16">
        <v>40787</v>
      </c>
      <c r="W60" s="5" t="s">
        <v>174</v>
      </c>
      <c r="X60" s="6">
        <v>11</v>
      </c>
      <c r="AC60" s="5" t="s">
        <v>190</v>
      </c>
      <c r="AD60" s="6">
        <v>301.38888888888891</v>
      </c>
    </row>
    <row r="61" spans="2:30" x14ac:dyDescent="0.25">
      <c r="B61" s="5" t="s">
        <v>239</v>
      </c>
      <c r="C61" s="16">
        <v>41000</v>
      </c>
      <c r="D61" s="16"/>
      <c r="E61" s="16">
        <v>41000</v>
      </c>
      <c r="W61" s="5" t="s">
        <v>155</v>
      </c>
      <c r="X61" s="6">
        <v>12</v>
      </c>
      <c r="AC61" s="5" t="s">
        <v>165</v>
      </c>
      <c r="AD61" s="6">
        <v>302.34523809523807</v>
      </c>
    </row>
    <row r="62" spans="2:30" x14ac:dyDescent="0.25">
      <c r="B62" s="5" t="s">
        <v>172</v>
      </c>
      <c r="C62" s="16">
        <v>41370</v>
      </c>
      <c r="D62" s="16"/>
      <c r="E62" s="16">
        <v>41370</v>
      </c>
      <c r="W62" s="5" t="s">
        <v>178</v>
      </c>
      <c r="X62" s="6">
        <v>12</v>
      </c>
      <c r="AC62" s="5" t="s">
        <v>159</v>
      </c>
      <c r="AD62" s="6">
        <v>305.55555555555554</v>
      </c>
    </row>
    <row r="63" spans="2:30" x14ac:dyDescent="0.25">
      <c r="B63" s="5" t="s">
        <v>173</v>
      </c>
      <c r="C63" s="16">
        <v>41832</v>
      </c>
      <c r="D63" s="16">
        <v>0</v>
      </c>
      <c r="E63" s="16">
        <v>41832</v>
      </c>
      <c r="W63" s="5" t="s">
        <v>47</v>
      </c>
      <c r="X63" s="6">
        <v>12</v>
      </c>
      <c r="AC63" s="5" t="s">
        <v>157</v>
      </c>
      <c r="AD63" s="6">
        <v>305.55555555555554</v>
      </c>
    </row>
    <row r="64" spans="2:30" x14ac:dyDescent="0.25">
      <c r="B64" s="5" t="s">
        <v>152</v>
      </c>
      <c r="C64" s="16">
        <v>41976</v>
      </c>
      <c r="D64" s="16"/>
      <c r="E64" s="16">
        <v>41976</v>
      </c>
      <c r="W64" s="5" t="s">
        <v>179</v>
      </c>
      <c r="X64" s="6">
        <v>12</v>
      </c>
      <c r="AC64" s="5" t="s">
        <v>135</v>
      </c>
      <c r="AD64" s="6">
        <v>307.29166666666669</v>
      </c>
    </row>
    <row r="65" spans="2:30" x14ac:dyDescent="0.25">
      <c r="B65" s="5" t="s">
        <v>123</v>
      </c>
      <c r="C65" s="16">
        <v>42000</v>
      </c>
      <c r="D65" s="16"/>
      <c r="E65" s="16">
        <v>42000</v>
      </c>
      <c r="W65" s="5" t="s">
        <v>151</v>
      </c>
      <c r="X65" s="6">
        <v>12</v>
      </c>
      <c r="AC65" s="5" t="s">
        <v>30</v>
      </c>
      <c r="AD65" s="6">
        <v>311.48958333333331</v>
      </c>
    </row>
    <row r="66" spans="2:30" x14ac:dyDescent="0.25">
      <c r="B66" s="5" t="s">
        <v>13</v>
      </c>
      <c r="C66" s="16">
        <v>42000</v>
      </c>
      <c r="D66" s="16"/>
      <c r="E66" s="16">
        <v>42000</v>
      </c>
      <c r="W66" s="5" t="s">
        <v>124</v>
      </c>
      <c r="X66" s="6">
        <v>12</v>
      </c>
      <c r="AC66" s="5" t="s">
        <v>179</v>
      </c>
      <c r="AD66" s="6">
        <v>312.5</v>
      </c>
    </row>
    <row r="67" spans="2:30" x14ac:dyDescent="0.25">
      <c r="B67" s="5" t="s">
        <v>120</v>
      </c>
      <c r="C67" s="16">
        <v>42000</v>
      </c>
      <c r="D67" s="16"/>
      <c r="E67" s="16">
        <v>42000</v>
      </c>
      <c r="W67" s="5" t="s">
        <v>154</v>
      </c>
      <c r="X67" s="6">
        <v>12</v>
      </c>
      <c r="AC67" s="5" t="s">
        <v>124</v>
      </c>
      <c r="AD67" s="6">
        <v>312.5</v>
      </c>
    </row>
    <row r="68" spans="2:30" x14ac:dyDescent="0.25">
      <c r="B68" s="5" t="s">
        <v>22</v>
      </c>
      <c r="C68" s="16">
        <v>42086</v>
      </c>
      <c r="D68" s="16"/>
      <c r="E68" s="16">
        <v>42086</v>
      </c>
      <c r="W68" s="5" t="s">
        <v>137</v>
      </c>
      <c r="X68" s="6">
        <v>12</v>
      </c>
      <c r="AC68" s="5" t="s">
        <v>155</v>
      </c>
      <c r="AD68" s="6">
        <v>312.5</v>
      </c>
    </row>
    <row r="69" spans="2:30" x14ac:dyDescent="0.25">
      <c r="B69" s="5" t="s">
        <v>150</v>
      </c>
      <c r="C69" s="16">
        <v>42500</v>
      </c>
      <c r="D69" s="16"/>
      <c r="E69" s="16">
        <v>42500</v>
      </c>
      <c r="W69" s="5" t="s">
        <v>156</v>
      </c>
      <c r="X69" s="6">
        <v>12</v>
      </c>
      <c r="AC69" s="5" t="s">
        <v>133</v>
      </c>
      <c r="AD69" s="6">
        <v>312.5</v>
      </c>
    </row>
    <row r="70" spans="2:30" x14ac:dyDescent="0.25">
      <c r="B70" s="5" t="s">
        <v>249</v>
      </c>
      <c r="C70" s="16">
        <v>42500</v>
      </c>
      <c r="D70" s="16"/>
      <c r="E70" s="16">
        <v>42500</v>
      </c>
      <c r="W70" s="5" t="s">
        <v>17</v>
      </c>
      <c r="X70" s="6">
        <v>12</v>
      </c>
      <c r="AC70" s="5" t="s">
        <v>147</v>
      </c>
      <c r="AD70" s="6">
        <v>312.5</v>
      </c>
    </row>
    <row r="71" spans="2:30" x14ac:dyDescent="0.25">
      <c r="B71" s="5" t="s">
        <v>41</v>
      </c>
      <c r="C71" s="16">
        <v>42500</v>
      </c>
      <c r="D71" s="16"/>
      <c r="E71" s="16">
        <v>42500</v>
      </c>
      <c r="W71" s="5" t="s">
        <v>31</v>
      </c>
      <c r="X71" s="6">
        <v>12</v>
      </c>
      <c r="AC71" s="5" t="s">
        <v>47</v>
      </c>
      <c r="AD71" s="6">
        <v>312.5</v>
      </c>
    </row>
    <row r="72" spans="2:30" x14ac:dyDescent="0.25">
      <c r="B72" s="5" t="s">
        <v>0</v>
      </c>
      <c r="C72" s="16">
        <v>43000</v>
      </c>
      <c r="D72" s="16"/>
      <c r="E72" s="16">
        <v>43000</v>
      </c>
      <c r="W72" s="5" t="s">
        <v>13</v>
      </c>
      <c r="X72" s="6">
        <v>12</v>
      </c>
      <c r="AC72" s="5" t="s">
        <v>23</v>
      </c>
      <c r="AD72" s="6">
        <v>315.625</v>
      </c>
    </row>
    <row r="73" spans="2:30" x14ac:dyDescent="0.25">
      <c r="B73" s="5" t="s">
        <v>164</v>
      </c>
      <c r="C73" s="16">
        <v>43000</v>
      </c>
      <c r="D73" s="16">
        <v>0</v>
      </c>
      <c r="E73" s="16">
        <v>43000</v>
      </c>
      <c r="W73" s="5" t="s">
        <v>160</v>
      </c>
      <c r="X73" s="6">
        <v>12</v>
      </c>
      <c r="AC73" s="5" t="s">
        <v>139</v>
      </c>
      <c r="AD73" s="6">
        <v>320</v>
      </c>
    </row>
    <row r="74" spans="2:30" x14ac:dyDescent="0.25">
      <c r="B74" s="5" t="s">
        <v>190</v>
      </c>
      <c r="C74" s="16">
        <v>43400</v>
      </c>
      <c r="D74" s="16"/>
      <c r="E74" s="16">
        <v>43400</v>
      </c>
      <c r="W74" s="5" t="s">
        <v>34</v>
      </c>
      <c r="X74" s="6">
        <v>12</v>
      </c>
      <c r="AC74" s="5" t="s">
        <v>142</v>
      </c>
      <c r="AD74" s="6">
        <v>320.36111111111109</v>
      </c>
    </row>
    <row r="75" spans="2:30" x14ac:dyDescent="0.25">
      <c r="B75" s="5" t="s">
        <v>39</v>
      </c>
      <c r="C75" s="16">
        <v>43500</v>
      </c>
      <c r="D75" s="16"/>
      <c r="E75" s="16">
        <v>43500</v>
      </c>
      <c r="W75" s="5" t="s">
        <v>29</v>
      </c>
      <c r="X75" s="6">
        <v>12</v>
      </c>
      <c r="AC75" s="5" t="s">
        <v>193</v>
      </c>
      <c r="AD75" s="6">
        <v>322.56944444444446</v>
      </c>
    </row>
    <row r="76" spans="2:30" x14ac:dyDescent="0.25">
      <c r="B76" s="5" t="s">
        <v>159</v>
      </c>
      <c r="C76" s="16">
        <v>44000</v>
      </c>
      <c r="D76" s="16"/>
      <c r="E76" s="16">
        <v>44000</v>
      </c>
      <c r="W76" s="5" t="s">
        <v>125</v>
      </c>
      <c r="X76" s="6">
        <v>12</v>
      </c>
      <c r="AC76" s="5" t="s">
        <v>25</v>
      </c>
      <c r="AD76" s="6">
        <v>325.32051282051282</v>
      </c>
    </row>
    <row r="77" spans="2:30" x14ac:dyDescent="0.25">
      <c r="B77" s="5" t="s">
        <v>157</v>
      </c>
      <c r="C77" s="16">
        <v>44000</v>
      </c>
      <c r="D77" s="16"/>
      <c r="E77" s="16">
        <v>44000</v>
      </c>
      <c r="W77" s="5" t="s">
        <v>169</v>
      </c>
      <c r="X77" s="6">
        <v>12</v>
      </c>
      <c r="AC77" s="5" t="s">
        <v>9</v>
      </c>
      <c r="AD77" s="6">
        <v>337.5</v>
      </c>
    </row>
    <row r="78" spans="2:30" x14ac:dyDescent="0.25">
      <c r="B78" s="5" t="s">
        <v>135</v>
      </c>
      <c r="C78" s="16">
        <v>44250</v>
      </c>
      <c r="D78" s="16">
        <v>0</v>
      </c>
      <c r="E78" s="16">
        <v>44250</v>
      </c>
      <c r="W78" s="5" t="s">
        <v>139</v>
      </c>
      <c r="X78" s="6">
        <v>12</v>
      </c>
      <c r="AC78" s="5" t="s">
        <v>189</v>
      </c>
      <c r="AD78" s="6">
        <v>343.13725490196077</v>
      </c>
    </row>
    <row r="79" spans="2:30" x14ac:dyDescent="0.25">
      <c r="B79" s="5" t="s">
        <v>177</v>
      </c>
      <c r="C79" s="16">
        <v>44303</v>
      </c>
      <c r="D79" s="16">
        <v>0</v>
      </c>
      <c r="E79" s="16">
        <v>44303</v>
      </c>
      <c r="W79" s="5" t="s">
        <v>173</v>
      </c>
      <c r="X79" s="6">
        <v>12</v>
      </c>
      <c r="AC79" s="5" t="s">
        <v>48</v>
      </c>
      <c r="AD79" s="6">
        <v>347.22222222222223</v>
      </c>
    </row>
    <row r="80" spans="2:30" x14ac:dyDescent="0.25">
      <c r="B80" s="5" t="s">
        <v>171</v>
      </c>
      <c r="C80" s="16">
        <v>45000</v>
      </c>
      <c r="D80" s="16">
        <v>0</v>
      </c>
      <c r="E80" s="16">
        <v>45000</v>
      </c>
      <c r="W80" s="5" t="s">
        <v>142</v>
      </c>
      <c r="X80" s="6">
        <v>12</v>
      </c>
      <c r="AC80" s="5" t="s">
        <v>34</v>
      </c>
      <c r="AD80" s="6">
        <v>347.30555555555554</v>
      </c>
    </row>
    <row r="81" spans="2:30" x14ac:dyDescent="0.25">
      <c r="B81" s="5" t="s">
        <v>133</v>
      </c>
      <c r="C81" s="16">
        <v>45000</v>
      </c>
      <c r="D81" s="16">
        <v>0</v>
      </c>
      <c r="E81" s="16">
        <v>45000</v>
      </c>
      <c r="W81" s="5" t="s">
        <v>135</v>
      </c>
      <c r="X81" s="6">
        <v>12</v>
      </c>
      <c r="AC81" s="5" t="s">
        <v>120</v>
      </c>
      <c r="AD81" s="6">
        <v>350</v>
      </c>
    </row>
    <row r="82" spans="2:30" x14ac:dyDescent="0.25">
      <c r="B82" s="5" t="s">
        <v>179</v>
      </c>
      <c r="C82" s="16">
        <v>45000</v>
      </c>
      <c r="D82" s="16"/>
      <c r="E82" s="16">
        <v>45000</v>
      </c>
      <c r="W82" s="5" t="s">
        <v>190</v>
      </c>
      <c r="X82" s="6">
        <v>12</v>
      </c>
      <c r="AC82" s="5" t="s">
        <v>41</v>
      </c>
      <c r="AD82" s="6">
        <v>354.16666666666669</v>
      </c>
    </row>
    <row r="83" spans="2:30" x14ac:dyDescent="0.25">
      <c r="B83" s="5" t="s">
        <v>155</v>
      </c>
      <c r="C83" s="16">
        <v>45000</v>
      </c>
      <c r="D83" s="16"/>
      <c r="E83" s="16">
        <v>45000</v>
      </c>
      <c r="W83" s="5" t="s">
        <v>129</v>
      </c>
      <c r="X83" s="6">
        <v>12</v>
      </c>
      <c r="AC83" s="5" t="s">
        <v>40</v>
      </c>
      <c r="AD83" s="6">
        <v>358.33333333333331</v>
      </c>
    </row>
    <row r="84" spans="2:30" x14ac:dyDescent="0.25">
      <c r="B84" s="5" t="s">
        <v>147</v>
      </c>
      <c r="C84" s="16">
        <v>45000</v>
      </c>
      <c r="D84" s="16"/>
      <c r="E84" s="16">
        <v>45000</v>
      </c>
      <c r="W84" s="5" t="s">
        <v>191</v>
      </c>
      <c r="X84" s="6">
        <v>12</v>
      </c>
      <c r="AC84" s="5" t="s">
        <v>174</v>
      </c>
      <c r="AD84" s="6">
        <v>360.90909090909093</v>
      </c>
    </row>
    <row r="85" spans="2:30" x14ac:dyDescent="0.25">
      <c r="B85" s="5" t="s">
        <v>47</v>
      </c>
      <c r="C85" s="16">
        <v>45000</v>
      </c>
      <c r="D85" s="16"/>
      <c r="E85" s="16">
        <v>45000</v>
      </c>
      <c r="W85" s="5" t="s">
        <v>157</v>
      </c>
      <c r="X85" s="6">
        <v>12</v>
      </c>
      <c r="AC85" s="5" t="s">
        <v>39</v>
      </c>
      <c r="AD85" s="6">
        <v>362.5</v>
      </c>
    </row>
    <row r="86" spans="2:30" x14ac:dyDescent="0.25">
      <c r="B86" s="5" t="s">
        <v>158</v>
      </c>
      <c r="C86" s="16">
        <v>45000</v>
      </c>
      <c r="D86" s="16"/>
      <c r="E86" s="16">
        <v>45000</v>
      </c>
      <c r="W86" s="5" t="s">
        <v>192</v>
      </c>
      <c r="X86" s="6">
        <v>12</v>
      </c>
      <c r="AC86" s="5" t="s">
        <v>42</v>
      </c>
      <c r="AD86" s="6">
        <v>364.58333333333331</v>
      </c>
    </row>
    <row r="87" spans="2:30" x14ac:dyDescent="0.25">
      <c r="B87" s="5" t="s">
        <v>230</v>
      </c>
      <c r="C87" s="16">
        <v>45000</v>
      </c>
      <c r="D87" s="16"/>
      <c r="E87" s="16">
        <v>45000</v>
      </c>
      <c r="W87" s="5" t="s">
        <v>48</v>
      </c>
      <c r="X87" s="6">
        <v>12</v>
      </c>
      <c r="AC87" s="5" t="s">
        <v>129</v>
      </c>
      <c r="AD87" s="6">
        <v>364.58333333333331</v>
      </c>
    </row>
    <row r="88" spans="2:30" x14ac:dyDescent="0.25">
      <c r="B88" s="5" t="s">
        <v>124</v>
      </c>
      <c r="C88" s="16">
        <v>45000</v>
      </c>
      <c r="D88" s="16"/>
      <c r="E88" s="16">
        <v>45000</v>
      </c>
      <c r="W88" s="5" t="s">
        <v>193</v>
      </c>
      <c r="X88" s="6">
        <v>12</v>
      </c>
      <c r="AC88" s="5" t="s">
        <v>144</v>
      </c>
      <c r="AD88" s="6">
        <v>370.37037037037038</v>
      </c>
    </row>
    <row r="89" spans="2:30" x14ac:dyDescent="0.25">
      <c r="B89" s="5" t="s">
        <v>28</v>
      </c>
      <c r="C89" s="16">
        <v>45000</v>
      </c>
      <c r="D89" s="16"/>
      <c r="E89" s="16">
        <v>45000</v>
      </c>
      <c r="W89" s="5" t="s">
        <v>133</v>
      </c>
      <c r="X89" s="6">
        <v>12</v>
      </c>
      <c r="AC89" s="5" t="s">
        <v>176</v>
      </c>
      <c r="AD89" s="6">
        <v>371.79487179487177</v>
      </c>
    </row>
    <row r="90" spans="2:30" x14ac:dyDescent="0.25">
      <c r="B90" s="5" t="s">
        <v>121</v>
      </c>
      <c r="C90" s="16">
        <v>45300</v>
      </c>
      <c r="D90" s="16"/>
      <c r="E90" s="16">
        <v>45300</v>
      </c>
      <c r="W90" s="5" t="s">
        <v>32</v>
      </c>
      <c r="X90" s="6">
        <v>12</v>
      </c>
      <c r="AC90" s="5" t="s">
        <v>230</v>
      </c>
      <c r="AD90" s="6">
        <v>375</v>
      </c>
    </row>
    <row r="91" spans="2:30" x14ac:dyDescent="0.25">
      <c r="B91" s="5" t="s">
        <v>23</v>
      </c>
      <c r="C91" s="16">
        <v>45450</v>
      </c>
      <c r="D91" s="16"/>
      <c r="E91" s="16">
        <v>45450</v>
      </c>
      <c r="W91" s="5" t="s">
        <v>7</v>
      </c>
      <c r="X91" s="6">
        <v>12</v>
      </c>
      <c r="AC91" s="5" t="s">
        <v>141</v>
      </c>
      <c r="AD91" s="6">
        <v>384.61538461538464</v>
      </c>
    </row>
    <row r="92" spans="2:30" x14ac:dyDescent="0.25">
      <c r="B92" s="5" t="s">
        <v>134</v>
      </c>
      <c r="C92" s="16">
        <v>45500</v>
      </c>
      <c r="D92" s="16"/>
      <c r="E92" s="16">
        <v>45500</v>
      </c>
      <c r="W92" s="5" t="s">
        <v>127</v>
      </c>
      <c r="X92" s="6">
        <v>12</v>
      </c>
      <c r="AC92" s="5" t="s">
        <v>148</v>
      </c>
      <c r="AD92" s="6">
        <v>395.83333333333331</v>
      </c>
    </row>
    <row r="93" spans="2:30" x14ac:dyDescent="0.25">
      <c r="B93" s="5" t="s">
        <v>139</v>
      </c>
      <c r="C93" s="16">
        <v>46080</v>
      </c>
      <c r="D93" s="16"/>
      <c r="E93" s="16">
        <v>46080</v>
      </c>
      <c r="W93" s="5" t="s">
        <v>159</v>
      </c>
      <c r="X93" s="6">
        <v>12</v>
      </c>
      <c r="AC93" s="5" t="s">
        <v>185</v>
      </c>
      <c r="AD93" s="6">
        <v>398.71666666666664</v>
      </c>
    </row>
    <row r="94" spans="2:30" x14ac:dyDescent="0.25">
      <c r="B94" s="5" t="s">
        <v>142</v>
      </c>
      <c r="C94" s="16">
        <v>46132</v>
      </c>
      <c r="D94" s="16"/>
      <c r="E94" s="16">
        <v>46132</v>
      </c>
      <c r="W94" s="5" t="s">
        <v>23</v>
      </c>
      <c r="X94" s="6">
        <v>12</v>
      </c>
      <c r="AC94" s="5" t="s">
        <v>175</v>
      </c>
      <c r="AD94" s="6">
        <v>400</v>
      </c>
    </row>
    <row r="95" spans="2:30" x14ac:dyDescent="0.25">
      <c r="B95" s="5" t="s">
        <v>193</v>
      </c>
      <c r="C95" s="16">
        <v>46450</v>
      </c>
      <c r="D95" s="16">
        <v>0</v>
      </c>
      <c r="E95" s="16">
        <v>46450</v>
      </c>
      <c r="W95" s="5" t="s">
        <v>123</v>
      </c>
      <c r="X95" s="6">
        <v>12</v>
      </c>
      <c r="AC95" s="5" t="s">
        <v>250</v>
      </c>
      <c r="AD95" s="6">
        <v>400</v>
      </c>
    </row>
    <row r="96" spans="2:30" x14ac:dyDescent="0.25">
      <c r="B96" s="5" t="s">
        <v>254</v>
      </c>
      <c r="C96" s="16">
        <v>47500</v>
      </c>
      <c r="D96" s="16"/>
      <c r="E96" s="16">
        <v>47500</v>
      </c>
      <c r="W96" s="5" t="s">
        <v>16</v>
      </c>
      <c r="X96" s="6">
        <v>12</v>
      </c>
      <c r="AC96" s="5" t="s">
        <v>43</v>
      </c>
      <c r="AD96" s="6">
        <v>401.92307692307691</v>
      </c>
    </row>
    <row r="97" spans="2:30" x14ac:dyDescent="0.25">
      <c r="B97" s="5" t="s">
        <v>174</v>
      </c>
      <c r="C97" s="16">
        <v>47640</v>
      </c>
      <c r="D97" s="16"/>
      <c r="E97" s="16">
        <v>47640</v>
      </c>
      <c r="W97" s="5" t="s">
        <v>132</v>
      </c>
      <c r="X97" s="6">
        <v>12</v>
      </c>
      <c r="AC97" s="5" t="s">
        <v>125</v>
      </c>
      <c r="AD97" s="6">
        <v>416.66666666666669</v>
      </c>
    </row>
    <row r="98" spans="2:30" x14ac:dyDescent="0.25">
      <c r="B98" s="5" t="s">
        <v>185</v>
      </c>
      <c r="C98" s="16">
        <v>47846</v>
      </c>
      <c r="D98" s="16">
        <v>0</v>
      </c>
      <c r="E98" s="16">
        <v>47846</v>
      </c>
      <c r="W98" s="5" t="s">
        <v>147</v>
      </c>
      <c r="X98" s="6">
        <v>12</v>
      </c>
      <c r="AC98" s="5" t="s">
        <v>28</v>
      </c>
      <c r="AD98" s="6">
        <v>416.66666666666669</v>
      </c>
    </row>
    <row r="99" spans="2:30" x14ac:dyDescent="0.25">
      <c r="B99" s="5" t="s">
        <v>250</v>
      </c>
      <c r="C99" s="16">
        <v>48000</v>
      </c>
      <c r="D99" s="16"/>
      <c r="E99" s="16">
        <v>48000</v>
      </c>
      <c r="W99" s="5" t="s">
        <v>22</v>
      </c>
      <c r="X99" s="6">
        <v>12</v>
      </c>
      <c r="AC99" s="5" t="s">
        <v>181</v>
      </c>
      <c r="AD99" s="6">
        <v>416.66666666666669</v>
      </c>
    </row>
    <row r="100" spans="2:30" x14ac:dyDescent="0.25">
      <c r="B100" s="5" t="s">
        <v>175</v>
      </c>
      <c r="C100" s="16">
        <v>48000</v>
      </c>
      <c r="D100" s="16"/>
      <c r="E100" s="16">
        <v>48000</v>
      </c>
      <c r="W100" s="5" t="s">
        <v>148</v>
      </c>
      <c r="X100" s="6">
        <v>12</v>
      </c>
      <c r="AC100" s="5" t="s">
        <v>154</v>
      </c>
      <c r="AD100" s="6">
        <v>416.66666666666669</v>
      </c>
    </row>
    <row r="101" spans="2:30" x14ac:dyDescent="0.25">
      <c r="B101" s="5" t="s">
        <v>131</v>
      </c>
      <c r="C101" s="16">
        <v>49005</v>
      </c>
      <c r="D101" s="16"/>
      <c r="E101" s="16">
        <v>49005</v>
      </c>
      <c r="W101" s="5" t="s">
        <v>128</v>
      </c>
      <c r="X101" s="6">
        <v>13</v>
      </c>
      <c r="AC101" s="5" t="s">
        <v>171</v>
      </c>
      <c r="AD101" s="6">
        <v>468.75</v>
      </c>
    </row>
    <row r="102" spans="2:30" x14ac:dyDescent="0.25">
      <c r="B102" s="5" t="s">
        <v>24</v>
      </c>
      <c r="C102" s="16">
        <v>50000</v>
      </c>
      <c r="D102" s="16">
        <v>0</v>
      </c>
      <c r="E102" s="16">
        <v>50000</v>
      </c>
      <c r="W102" s="5" t="s">
        <v>141</v>
      </c>
      <c r="X102" s="6">
        <v>13</v>
      </c>
      <c r="AC102" s="5" t="s">
        <v>140</v>
      </c>
      <c r="AD102" s="6">
        <v>509.25925925925924</v>
      </c>
    </row>
    <row r="103" spans="2:30" x14ac:dyDescent="0.25">
      <c r="B103" s="5" t="s">
        <v>48</v>
      </c>
      <c r="C103" s="16">
        <v>50000</v>
      </c>
      <c r="D103" s="16">
        <v>0</v>
      </c>
      <c r="E103" s="16">
        <v>50000</v>
      </c>
      <c r="W103" s="5" t="s">
        <v>177</v>
      </c>
      <c r="X103" s="6">
        <v>13</v>
      </c>
      <c r="AC103" s="5" t="s">
        <v>131</v>
      </c>
      <c r="AD103" s="6">
        <v>510.46875</v>
      </c>
    </row>
    <row r="104" spans="2:30" x14ac:dyDescent="0.25">
      <c r="B104" s="5" t="s">
        <v>143</v>
      </c>
      <c r="C104" s="16">
        <v>50000</v>
      </c>
      <c r="D104" s="16"/>
      <c r="E104" s="16">
        <v>50000</v>
      </c>
      <c r="W104" s="5" t="s">
        <v>43</v>
      </c>
      <c r="X104" s="6">
        <v>13</v>
      </c>
      <c r="AC104" s="5" t="s">
        <v>187</v>
      </c>
      <c r="AD104" s="6">
        <v>520.83333333333337</v>
      </c>
    </row>
    <row r="105" spans="2:30" x14ac:dyDescent="0.25">
      <c r="B105" s="5" t="s">
        <v>187</v>
      </c>
      <c r="C105" s="16">
        <v>50000</v>
      </c>
      <c r="D105" s="16">
        <v>0</v>
      </c>
      <c r="E105" s="16">
        <v>50000</v>
      </c>
      <c r="W105" s="5" t="s">
        <v>25</v>
      </c>
      <c r="X105" s="6">
        <v>13</v>
      </c>
      <c r="AC105" s="5" t="s">
        <v>24</v>
      </c>
      <c r="AD105" s="6">
        <v>555.55555555555554</v>
      </c>
    </row>
    <row r="106" spans="2:30" x14ac:dyDescent="0.25">
      <c r="B106" s="5" t="s">
        <v>35</v>
      </c>
      <c r="C106" s="16">
        <v>50000</v>
      </c>
      <c r="D106" s="16">
        <v>0</v>
      </c>
      <c r="E106" s="16">
        <v>50000</v>
      </c>
      <c r="W106" s="5" t="s">
        <v>176</v>
      </c>
      <c r="X106" s="6">
        <v>13</v>
      </c>
      <c r="AC106" s="5" t="s">
        <v>163</v>
      </c>
      <c r="AD106" s="6">
        <v>588.88888888888891</v>
      </c>
    </row>
    <row r="107" spans="2:30" x14ac:dyDescent="0.25">
      <c r="B107" s="5" t="s">
        <v>34</v>
      </c>
      <c r="C107" s="16">
        <v>50012</v>
      </c>
      <c r="D107" s="16"/>
      <c r="E107" s="16">
        <v>50012</v>
      </c>
      <c r="W107" s="5" t="s">
        <v>145</v>
      </c>
      <c r="X107" s="6">
        <v>14</v>
      </c>
      <c r="AC107" s="5" t="s">
        <v>49</v>
      </c>
      <c r="AD107" s="6">
        <v>604.16666666666663</v>
      </c>
    </row>
    <row r="108" spans="2:30" x14ac:dyDescent="0.25">
      <c r="B108" s="5" t="s">
        <v>25</v>
      </c>
      <c r="C108" s="16">
        <v>50750</v>
      </c>
      <c r="D108" s="16">
        <v>0</v>
      </c>
      <c r="E108" s="16">
        <v>50750</v>
      </c>
      <c r="W108" s="5" t="s">
        <v>0</v>
      </c>
      <c r="X108" s="6">
        <v>14</v>
      </c>
      <c r="AC108" s="5" t="s">
        <v>186</v>
      </c>
      <c r="AD108" s="6">
        <v>633.33333333333337</v>
      </c>
    </row>
    <row r="109" spans="2:30" x14ac:dyDescent="0.25">
      <c r="B109" s="5" t="s">
        <v>165</v>
      </c>
      <c r="C109" s="16">
        <v>50794</v>
      </c>
      <c r="D109" s="16"/>
      <c r="E109" s="16">
        <v>50794</v>
      </c>
      <c r="W109" s="5" t="s">
        <v>165</v>
      </c>
      <c r="X109" s="6">
        <v>14</v>
      </c>
      <c r="AC109" s="5" t="s">
        <v>253</v>
      </c>
      <c r="AD109" s="6">
        <v>703.5</v>
      </c>
    </row>
    <row r="110" spans="2:30" x14ac:dyDescent="0.25">
      <c r="B110" s="5" t="s">
        <v>161</v>
      </c>
      <c r="C110" s="16">
        <v>51100</v>
      </c>
      <c r="D110" s="16">
        <v>0</v>
      </c>
      <c r="E110" s="16">
        <v>51100</v>
      </c>
      <c r="W110" s="5" t="s">
        <v>152</v>
      </c>
      <c r="X110" s="6">
        <v>14</v>
      </c>
      <c r="AC110" s="5" t="s">
        <v>252</v>
      </c>
      <c r="AD110" s="6">
        <v>703.5</v>
      </c>
    </row>
    <row r="111" spans="2:30" x14ac:dyDescent="0.25">
      <c r="B111" s="5" t="s">
        <v>129</v>
      </c>
      <c r="C111" s="16">
        <v>52500</v>
      </c>
      <c r="D111" s="16"/>
      <c r="E111" s="16">
        <v>52500</v>
      </c>
      <c r="W111" s="5" t="s">
        <v>161</v>
      </c>
      <c r="X111" s="6">
        <v>15</v>
      </c>
      <c r="AC111" s="5" t="s">
        <v>153</v>
      </c>
      <c r="AD111" s="6">
        <v>833.33333333333337</v>
      </c>
    </row>
    <row r="112" spans="2:30" x14ac:dyDescent="0.25">
      <c r="B112" s="5" t="s">
        <v>140</v>
      </c>
      <c r="C112" s="16">
        <v>55000</v>
      </c>
      <c r="D112" s="16">
        <v>0</v>
      </c>
      <c r="E112" s="16">
        <v>55000</v>
      </c>
      <c r="W112" s="5" t="s">
        <v>170</v>
      </c>
      <c r="X112" s="6">
        <v>15</v>
      </c>
      <c r="AC112" s="5" t="s">
        <v>26</v>
      </c>
      <c r="AD112" s="6">
        <v>879.375</v>
      </c>
    </row>
    <row r="113" spans="2:30" x14ac:dyDescent="0.25">
      <c r="B113" s="5" t="s">
        <v>188</v>
      </c>
      <c r="C113" s="16">
        <v>55000</v>
      </c>
      <c r="D113" s="16"/>
      <c r="E113" s="16">
        <v>55000</v>
      </c>
      <c r="W113" s="5" t="s">
        <v>44</v>
      </c>
      <c r="X113" s="6">
        <v>15</v>
      </c>
      <c r="AC113" s="5" t="s">
        <v>183</v>
      </c>
      <c r="AD113" s="6">
        <v>952.38095238095241</v>
      </c>
    </row>
    <row r="114" spans="2:30" x14ac:dyDescent="0.25">
      <c r="B114" s="5" t="s">
        <v>20</v>
      </c>
      <c r="C114" s="16">
        <v>55189</v>
      </c>
      <c r="D114" s="16">
        <v>0</v>
      </c>
      <c r="E114" s="16">
        <v>55189</v>
      </c>
      <c r="W114" s="5" t="s">
        <v>164</v>
      </c>
      <c r="X114" s="6">
        <v>15.2</v>
      </c>
      <c r="AC114" s="5" t="s">
        <v>239</v>
      </c>
      <c r="AD114" s="6">
        <v>976.19047619047615</v>
      </c>
    </row>
    <row r="115" spans="2:30" x14ac:dyDescent="0.25">
      <c r="B115" s="5" t="s">
        <v>148</v>
      </c>
      <c r="C115" s="16">
        <v>57000</v>
      </c>
      <c r="D115" s="16"/>
      <c r="E115" s="16">
        <v>57000</v>
      </c>
      <c r="W115" s="5" t="s">
        <v>172</v>
      </c>
      <c r="X115" s="6">
        <v>16</v>
      </c>
      <c r="AC115" s="5" t="s">
        <v>35</v>
      </c>
      <c r="AD115" s="6">
        <v>1041.6666666666667</v>
      </c>
    </row>
    <row r="116" spans="2:30" x14ac:dyDescent="0.25">
      <c r="B116" s="5" t="s">
        <v>166</v>
      </c>
      <c r="C116" s="16">
        <v>52651</v>
      </c>
      <c r="D116" s="16">
        <v>4556</v>
      </c>
      <c r="E116" s="16">
        <v>57207</v>
      </c>
      <c r="W116" s="5" t="s">
        <v>30</v>
      </c>
      <c r="X116" s="6">
        <v>16</v>
      </c>
      <c r="AC116" s="5" t="s">
        <v>143</v>
      </c>
      <c r="AD116" s="6">
        <v>1041.6666666666667</v>
      </c>
    </row>
    <row r="117" spans="2:30" x14ac:dyDescent="0.25">
      <c r="B117" s="5" t="s">
        <v>176</v>
      </c>
      <c r="C117" s="16">
        <v>58000</v>
      </c>
      <c r="D117" s="16"/>
      <c r="E117" s="16">
        <v>58000</v>
      </c>
      <c r="W117" s="5" t="s">
        <v>20</v>
      </c>
      <c r="X117" s="6">
        <v>17.3</v>
      </c>
      <c r="AC117" s="5" t="s">
        <v>188</v>
      </c>
      <c r="AD117" s="6">
        <v>1145.8333333333333</v>
      </c>
    </row>
    <row r="118" spans="2:30" x14ac:dyDescent="0.25">
      <c r="B118" s="5" t="s">
        <v>30</v>
      </c>
      <c r="C118" s="16">
        <v>59806</v>
      </c>
      <c r="D118" s="16"/>
      <c r="E118" s="16">
        <v>59806</v>
      </c>
      <c r="W118" s="5" t="s">
        <v>162</v>
      </c>
      <c r="X118" s="6">
        <v>20</v>
      </c>
      <c r="AC118" s="5" t="s">
        <v>249</v>
      </c>
      <c r="AD118" s="6">
        <v>1180.5555555555557</v>
      </c>
    </row>
    <row r="119" spans="2:30" x14ac:dyDescent="0.25">
      <c r="B119" s="5" t="s">
        <v>138</v>
      </c>
      <c r="C119" s="16">
        <v>60000</v>
      </c>
      <c r="D119" s="16"/>
      <c r="E119" s="16">
        <v>60000</v>
      </c>
      <c r="W119" s="5" t="s">
        <v>45</v>
      </c>
      <c r="X119" s="6">
        <v>20</v>
      </c>
      <c r="AC119" s="5" t="s">
        <v>150</v>
      </c>
      <c r="AD119" s="6">
        <v>1180.5555555555557</v>
      </c>
    </row>
    <row r="120" spans="2:30" x14ac:dyDescent="0.25">
      <c r="B120" s="5" t="s">
        <v>125</v>
      </c>
      <c r="C120" s="16">
        <v>60000</v>
      </c>
      <c r="D120" s="16"/>
      <c r="E120" s="16">
        <v>60000</v>
      </c>
    </row>
    <row r="121" spans="2:30" x14ac:dyDescent="0.25">
      <c r="B121" s="5" t="s">
        <v>141</v>
      </c>
      <c r="C121" s="16">
        <v>60000</v>
      </c>
      <c r="D121" s="16"/>
      <c r="E121" s="16">
        <v>60000</v>
      </c>
    </row>
    <row r="122" spans="2:30" x14ac:dyDescent="0.25">
      <c r="B122" s="5" t="s">
        <v>154</v>
      </c>
      <c r="C122" s="16">
        <v>60000</v>
      </c>
      <c r="D122" s="16"/>
      <c r="E122" s="16">
        <v>60000</v>
      </c>
    </row>
    <row r="123" spans="2:30" x14ac:dyDescent="0.25">
      <c r="B123" s="5" t="s">
        <v>43</v>
      </c>
      <c r="C123" s="16">
        <v>55000</v>
      </c>
      <c r="D123" s="16">
        <v>7700</v>
      </c>
      <c r="E123" s="16">
        <v>62700</v>
      </c>
    </row>
  </sheetData>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23"/>
  <sheetViews>
    <sheetView topLeftCell="J1" workbookViewId="0">
      <selection activeCell="P10" sqref="P10"/>
    </sheetView>
  </sheetViews>
  <sheetFormatPr defaultRowHeight="15" x14ac:dyDescent="0.25"/>
  <cols>
    <col min="1" max="1" width="4.5703125" customWidth="1"/>
    <col min="2" max="2" width="81" customWidth="1"/>
    <col min="3" max="3" width="18.42578125" customWidth="1"/>
    <col min="4" max="4" width="31.140625" customWidth="1"/>
    <col min="5" max="5" width="30.42578125" bestFit="1" customWidth="1"/>
    <col min="6" max="6" width="4.140625" customWidth="1"/>
    <col min="7" max="7" width="81" customWidth="1"/>
    <col min="8" max="8" width="22.5703125" bestFit="1" customWidth="1"/>
    <col min="9" max="9" width="2.7109375" customWidth="1"/>
    <col min="10" max="10" width="9.28515625" style="7" customWidth="1"/>
    <col min="11" max="11" width="8.140625" customWidth="1"/>
    <col min="13" max="13" width="81" customWidth="1"/>
    <col min="14" max="14" width="30.85546875" bestFit="1" customWidth="1"/>
    <col min="15" max="15" width="6" customWidth="1"/>
    <col min="16" max="16" width="13.140625" customWidth="1"/>
    <col min="17" max="17" width="23.28515625" customWidth="1"/>
    <col min="18" max="18" width="15.5703125" bestFit="1" customWidth="1"/>
    <col min="19" max="19" width="13.140625" customWidth="1"/>
    <col min="20" max="20" width="11.85546875" customWidth="1"/>
    <col min="21" max="21" width="4.140625" customWidth="1"/>
    <col min="22" max="22" width="7.28515625" customWidth="1"/>
    <col min="28" max="28" width="13.140625" customWidth="1"/>
    <col min="29" max="29" width="23.5703125" bestFit="1" customWidth="1"/>
    <col min="31" max="31" width="13.140625" customWidth="1"/>
    <col min="32" max="32" width="24.5703125" bestFit="1" customWidth="1"/>
    <col min="34" max="34" width="13.140625" customWidth="1"/>
    <col min="35" max="35" width="17.42578125" bestFit="1" customWidth="1"/>
    <col min="37" max="37" width="81" customWidth="1"/>
    <col min="38" max="38" width="21.5703125" bestFit="1" customWidth="1"/>
  </cols>
  <sheetData>
    <row r="1" spans="2:38" x14ac:dyDescent="0.25">
      <c r="B1" t="str">
        <f>IF(C6="(All)","","with a turnover of "&amp;C6)&amp;IF(C6="(All)",""&amp;IF(C7="(All)","","with "&amp;C7&amp;" FTE employees"),"
"&amp;IF(C7="(All)","","with "&amp;C7&amp;" FTE employees"))</f>
        <v/>
      </c>
    </row>
    <row r="2" spans="2:38" x14ac:dyDescent="0.25">
      <c r="B2" t="str">
        <f>D6&amp;"
"&amp;D5&amp;"
in "&amp;D4</f>
        <v>all provider
FTs and Trusts
in all regions</v>
      </c>
      <c r="G2" s="4" t="s">
        <v>78</v>
      </c>
      <c r="H2" t="s">
        <v>107</v>
      </c>
      <c r="K2" t="s">
        <v>96</v>
      </c>
      <c r="M2" s="4" t="s">
        <v>78</v>
      </c>
      <c r="N2" t="s">
        <v>110</v>
      </c>
      <c r="P2" s="4" t="s">
        <v>78</v>
      </c>
      <c r="Q2" t="s">
        <v>111</v>
      </c>
      <c r="S2" s="4" t="s">
        <v>78</v>
      </c>
      <c r="T2" t="s">
        <v>112</v>
      </c>
      <c r="X2" t="s">
        <v>61</v>
      </c>
      <c r="Y2" t="s">
        <v>60</v>
      </c>
      <c r="Z2" t="s">
        <v>59</v>
      </c>
      <c r="AB2" s="4" t="s">
        <v>78</v>
      </c>
      <c r="AC2" t="s">
        <v>115</v>
      </c>
      <c r="AE2" s="4" t="s">
        <v>78</v>
      </c>
      <c r="AF2" t="s">
        <v>116</v>
      </c>
      <c r="AH2" s="4" t="s">
        <v>78</v>
      </c>
      <c r="AI2" t="s">
        <v>117</v>
      </c>
      <c r="AK2" s="4" t="s">
        <v>78</v>
      </c>
      <c r="AL2" t="s">
        <v>119</v>
      </c>
    </row>
    <row r="3" spans="2:38" x14ac:dyDescent="0.25">
      <c r="F3" s="6"/>
      <c r="G3" s="5" t="s">
        <v>23</v>
      </c>
      <c r="H3" s="6">
        <v>0</v>
      </c>
      <c r="J3" s="11">
        <v>0</v>
      </c>
      <c r="K3">
        <f>COUNTIF(H3:H1048576,"=0")</f>
        <v>60</v>
      </c>
      <c r="M3" s="5" t="s">
        <v>144</v>
      </c>
      <c r="N3" s="6"/>
      <c r="P3" s="5">
        <v>0</v>
      </c>
      <c r="Q3" s="6">
        <v>22</v>
      </c>
      <c r="S3" s="5" t="s">
        <v>1</v>
      </c>
      <c r="T3" s="12">
        <v>0.14678899082568808</v>
      </c>
      <c r="W3" t="s">
        <v>2</v>
      </c>
      <c r="X3" s="10">
        <f>GETPIVOTDATA("SID",$S$15,"SID","Yes")</f>
        <v>0.79816513761467889</v>
      </c>
      <c r="Y3" s="10">
        <f>GETPIVOTDATA("Audit Chair",$S$8,"Audit Chair","Yes")</f>
        <v>0.95370370370370372</v>
      </c>
      <c r="Z3" s="10">
        <f>GETPIVOTDATA("Vice Chair",$S$2,"Vice Chair","Yes")</f>
        <v>0.85321100917431192</v>
      </c>
      <c r="AB3" s="5" t="s">
        <v>6</v>
      </c>
      <c r="AC3" s="12">
        <v>0.52040816326530615</v>
      </c>
      <c r="AE3" s="5" t="s">
        <v>6</v>
      </c>
      <c r="AF3" s="12">
        <v>0.45192307692307693</v>
      </c>
      <c r="AH3" s="5" t="s">
        <v>6</v>
      </c>
      <c r="AI3" s="12">
        <v>0.44210526315789472</v>
      </c>
      <c r="AK3" s="5" t="s">
        <v>134</v>
      </c>
      <c r="AL3" s="16"/>
    </row>
    <row r="4" spans="2:38" x14ac:dyDescent="0.25">
      <c r="B4" s="4" t="s">
        <v>90</v>
      </c>
      <c r="C4" t="s">
        <v>93</v>
      </c>
      <c r="D4" t="str">
        <f>IF(C4="(All)","all regions",IF(C4="London",C4,"the "&amp;C4))</f>
        <v>all regions</v>
      </c>
      <c r="F4" s="6"/>
      <c r="G4" s="5" t="s">
        <v>47</v>
      </c>
      <c r="H4" s="6">
        <v>0</v>
      </c>
      <c r="J4" s="7" t="s">
        <v>108</v>
      </c>
      <c r="K4">
        <f>COUNTIF(H3:H1048576,"&gt;0.1")-K5</f>
        <v>23</v>
      </c>
      <c r="M4" s="5" t="s">
        <v>146</v>
      </c>
      <c r="N4" s="6"/>
      <c r="P4" s="5">
        <v>1</v>
      </c>
      <c r="Q4" s="6">
        <v>43</v>
      </c>
      <c r="S4" s="5" t="s">
        <v>2</v>
      </c>
      <c r="T4" s="12">
        <v>0.85321100917431192</v>
      </c>
      <c r="W4" t="s">
        <v>1</v>
      </c>
      <c r="X4" s="10">
        <f>GETPIVOTDATA("SID",$S$15,"SID","No")</f>
        <v>0.20183486238532111</v>
      </c>
      <c r="Y4" s="10">
        <f>GETPIVOTDATA("Audit Chair",$S$8,"Audit Chair","No")</f>
        <v>4.6296296296296294E-2</v>
      </c>
      <c r="Z4" s="10">
        <f>GETPIVOTDATA("Vice Chair",$S$2,"Vice Chair","No")</f>
        <v>0.14678899082568808</v>
      </c>
      <c r="AB4" s="5" t="s">
        <v>5</v>
      </c>
      <c r="AC4" s="12">
        <v>0.14285714285714285</v>
      </c>
      <c r="AE4" s="5" t="s">
        <v>5</v>
      </c>
      <c r="AF4" s="12">
        <v>0.18269230769230768</v>
      </c>
      <c r="AH4" s="5" t="s">
        <v>5</v>
      </c>
      <c r="AI4" s="12">
        <v>0.17894736842105263</v>
      </c>
      <c r="AK4" s="5" t="s">
        <v>254</v>
      </c>
      <c r="AL4" s="16"/>
    </row>
    <row r="5" spans="2:38" x14ac:dyDescent="0.25">
      <c r="B5" s="4" t="s">
        <v>226</v>
      </c>
      <c r="C5" t="s">
        <v>93</v>
      </c>
      <c r="D5" t="str">
        <f>IF(C5="(All)","FTs and Trusts",IF(C5="FT","FTs","NHS trusts"))</f>
        <v>FTs and Trusts</v>
      </c>
      <c r="F5" s="6"/>
      <c r="G5" s="5" t="s">
        <v>34</v>
      </c>
      <c r="H5" s="6"/>
      <c r="J5" s="7" t="s">
        <v>109</v>
      </c>
      <c r="K5">
        <f>COUNTIF(H3:H1048576,"&gt;0.25")</f>
        <v>2</v>
      </c>
      <c r="M5" s="5" t="s">
        <v>10</v>
      </c>
      <c r="N5" s="6"/>
      <c r="P5" s="5">
        <v>2</v>
      </c>
      <c r="Q5" s="6">
        <v>24</v>
      </c>
      <c r="S5" s="5" t="s">
        <v>100</v>
      </c>
      <c r="T5" s="12">
        <v>0</v>
      </c>
      <c r="AB5" s="5" t="s">
        <v>12</v>
      </c>
      <c r="AC5" s="12">
        <v>7.1428571428571425E-2</v>
      </c>
      <c r="AE5" s="5" t="s">
        <v>12</v>
      </c>
      <c r="AF5" s="12">
        <v>0.21153846153846154</v>
      </c>
      <c r="AH5" s="5" t="s">
        <v>12</v>
      </c>
      <c r="AI5" s="12">
        <v>0.10526315789473684</v>
      </c>
      <c r="AK5" s="5" t="s">
        <v>138</v>
      </c>
      <c r="AL5" s="16"/>
    </row>
    <row r="6" spans="2:38" x14ac:dyDescent="0.25">
      <c r="B6" s="4" t="s">
        <v>240</v>
      </c>
      <c r="C6" t="s">
        <v>93</v>
      </c>
      <c r="D6" t="str">
        <f>IF(C6="(All)","all "&amp;D7&amp;"provider",D7&amp;C6)</f>
        <v>all provider</v>
      </c>
      <c r="F6" s="6"/>
      <c r="G6" s="5" t="s">
        <v>28</v>
      </c>
      <c r="H6" s="6">
        <v>0</v>
      </c>
      <c r="M6" s="5" t="s">
        <v>148</v>
      </c>
      <c r="N6" s="6"/>
      <c r="P6" s="5">
        <v>3</v>
      </c>
      <c r="Q6" s="6">
        <v>7</v>
      </c>
      <c r="AB6" s="5" t="s">
        <v>21</v>
      </c>
      <c r="AC6" s="12">
        <v>7.1428571428571425E-2</v>
      </c>
      <c r="AE6" s="5" t="s">
        <v>21</v>
      </c>
      <c r="AF6" s="12">
        <v>4.807692307692308E-2</v>
      </c>
      <c r="AH6" s="5" t="s">
        <v>4</v>
      </c>
      <c r="AI6" s="12">
        <v>0.18947368421052632</v>
      </c>
      <c r="AK6" s="5" t="s">
        <v>10</v>
      </c>
      <c r="AL6" s="16"/>
    </row>
    <row r="7" spans="2:38" x14ac:dyDescent="0.25">
      <c r="B7" s="4" t="s">
        <v>256</v>
      </c>
      <c r="C7" t="s">
        <v>93</v>
      </c>
      <c r="D7" t="str">
        <f>IF(C7="(All)","",IF(C7="Small", "small ", IF(C7="Medium", "medium ", IF(C7="Large", "large ",""))))</f>
        <v/>
      </c>
      <c r="F7" s="6"/>
      <c r="G7" s="5" t="s">
        <v>15</v>
      </c>
      <c r="H7" s="6"/>
      <c r="J7" s="5" t="str">
        <f>K3&amp;" trusts have no NED vacancies"</f>
        <v>60 trusts have no NED vacancies</v>
      </c>
      <c r="M7" s="5" t="s">
        <v>121</v>
      </c>
      <c r="N7" s="6"/>
      <c r="AB7" s="5" t="s">
        <v>4</v>
      </c>
      <c r="AC7" s="12">
        <v>0.15306122448979592</v>
      </c>
      <c r="AE7" s="5" t="s">
        <v>4</v>
      </c>
      <c r="AF7" s="12">
        <v>5.7692307692307696E-2</v>
      </c>
      <c r="AH7" s="5" t="s">
        <v>100</v>
      </c>
      <c r="AI7" s="12">
        <v>0</v>
      </c>
      <c r="AK7" s="5" t="s">
        <v>182</v>
      </c>
      <c r="AL7" s="16"/>
    </row>
    <row r="8" spans="2:38" x14ac:dyDescent="0.25">
      <c r="F8" s="6"/>
      <c r="G8" s="5" t="s">
        <v>42</v>
      </c>
      <c r="H8" s="6">
        <v>0</v>
      </c>
      <c r="M8" s="5" t="s">
        <v>254</v>
      </c>
      <c r="N8" s="6"/>
      <c r="S8" s="4" t="s">
        <v>78</v>
      </c>
      <c r="T8" t="s">
        <v>113</v>
      </c>
      <c r="AB8" s="5" t="s">
        <v>100</v>
      </c>
      <c r="AC8" s="12">
        <v>0</v>
      </c>
      <c r="AE8" s="5" t="s">
        <v>100</v>
      </c>
      <c r="AF8" s="12">
        <v>0</v>
      </c>
      <c r="AH8" s="5" t="s">
        <v>21</v>
      </c>
      <c r="AI8" s="12">
        <v>4.2105263157894736E-2</v>
      </c>
      <c r="AK8" s="5" t="s">
        <v>144</v>
      </c>
      <c r="AL8" s="16"/>
    </row>
    <row r="9" spans="2:38" x14ac:dyDescent="0.25">
      <c r="B9" s="4" t="s">
        <v>78</v>
      </c>
      <c r="C9" t="s">
        <v>81</v>
      </c>
      <c r="D9" t="s">
        <v>82</v>
      </c>
      <c r="E9" t="s">
        <v>105</v>
      </c>
      <c r="F9" s="6"/>
      <c r="G9" s="5" t="s">
        <v>45</v>
      </c>
      <c r="H9" s="6">
        <v>0.14285714285714285</v>
      </c>
      <c r="M9" s="5" t="s">
        <v>134</v>
      </c>
      <c r="N9" s="6"/>
      <c r="P9" t="str">
        <f>IFERROR(GETPIVOTDATA("Less than a year",$P$2,"Less than a year",1)&amp;" trusts have 1 NED in post less than a year"," ")</f>
        <v>43 trusts have 1 NED in post less than a year</v>
      </c>
      <c r="S9" s="5" t="s">
        <v>1</v>
      </c>
      <c r="T9" s="12">
        <v>4.6296296296296294E-2</v>
      </c>
      <c r="AB9" s="5" t="s">
        <v>118</v>
      </c>
      <c r="AC9" s="12">
        <v>4.0816326530612242E-2</v>
      </c>
      <c r="AE9" s="5" t="s">
        <v>118</v>
      </c>
      <c r="AF9" s="12">
        <v>4.807692307692308E-2</v>
      </c>
      <c r="AH9" s="5" t="s">
        <v>118</v>
      </c>
      <c r="AI9" s="12">
        <v>4.2105263157894736E-2</v>
      </c>
      <c r="AK9" s="5" t="s">
        <v>121</v>
      </c>
      <c r="AL9" s="16"/>
    </row>
    <row r="10" spans="2:38" x14ac:dyDescent="0.25">
      <c r="B10" s="5" t="s">
        <v>148</v>
      </c>
      <c r="C10" s="16"/>
      <c r="D10" s="16"/>
      <c r="E10" s="16">
        <v>0</v>
      </c>
      <c r="F10" s="6"/>
      <c r="G10" s="5" t="s">
        <v>9</v>
      </c>
      <c r="H10" s="6">
        <v>0</v>
      </c>
      <c r="M10" s="5" t="s">
        <v>166</v>
      </c>
      <c r="N10" s="6"/>
      <c r="S10" s="5" t="s">
        <v>2</v>
      </c>
      <c r="T10" s="12">
        <v>0.95370370370370372</v>
      </c>
      <c r="AK10" s="5" t="s">
        <v>146</v>
      </c>
      <c r="AL10" s="16"/>
    </row>
    <row r="11" spans="2:38" x14ac:dyDescent="0.25">
      <c r="B11" s="5" t="s">
        <v>184</v>
      </c>
      <c r="C11" s="16"/>
      <c r="D11" s="16"/>
      <c r="E11" s="16">
        <v>0</v>
      </c>
      <c r="F11" s="6"/>
      <c r="G11" s="5" t="s">
        <v>0</v>
      </c>
      <c r="H11" s="6">
        <v>0.14285714285714285</v>
      </c>
      <c r="M11" s="5" t="s">
        <v>230</v>
      </c>
      <c r="N11" s="6"/>
      <c r="S11" s="5" t="s">
        <v>100</v>
      </c>
      <c r="T11" s="12">
        <v>0</v>
      </c>
      <c r="AK11" s="5" t="s">
        <v>230</v>
      </c>
      <c r="AL11" s="16"/>
    </row>
    <row r="12" spans="2:38" x14ac:dyDescent="0.25">
      <c r="B12" s="5" t="s">
        <v>182</v>
      </c>
      <c r="C12" s="16"/>
      <c r="D12" s="16"/>
      <c r="E12" s="16">
        <v>0</v>
      </c>
      <c r="F12" s="6"/>
      <c r="G12" s="5" t="s">
        <v>32</v>
      </c>
      <c r="H12" s="6">
        <v>0</v>
      </c>
      <c r="M12" s="5" t="s">
        <v>167</v>
      </c>
      <c r="N12" s="6"/>
      <c r="AC12" t="s">
        <v>59</v>
      </c>
      <c r="AD12" t="s">
        <v>60</v>
      </c>
      <c r="AE12" t="s">
        <v>61</v>
      </c>
      <c r="AK12" s="5" t="s">
        <v>148</v>
      </c>
      <c r="AL12" s="16"/>
    </row>
    <row r="13" spans="2:38" x14ac:dyDescent="0.25">
      <c r="B13" s="5" t="s">
        <v>138</v>
      </c>
      <c r="C13" s="16"/>
      <c r="D13" s="16"/>
      <c r="E13" s="16">
        <v>0</v>
      </c>
      <c r="F13" s="6"/>
      <c r="G13" s="5" t="s">
        <v>16</v>
      </c>
      <c r="H13" s="6">
        <v>0.16666666666666666</v>
      </c>
      <c r="M13" s="5" t="s">
        <v>122</v>
      </c>
      <c r="N13" s="6"/>
      <c r="AB13" s="5" t="s">
        <v>6</v>
      </c>
      <c r="AC13">
        <f>GETPIVOTDATA("Vice Chair uplift",$AB$2,"Vice Chair uplift","No uplift")</f>
        <v>0.52040816326530615</v>
      </c>
      <c r="AD13">
        <f>GETPIVOTDATA("Audit Chair uplift",$AE$2,"Audit Chair uplift","No uplift")</f>
        <v>0.45192307692307693</v>
      </c>
      <c r="AE13">
        <f>GETPIVOTDATA("SID uplift",$AH$2,"SID uplift","No uplift")</f>
        <v>0.44210526315789472</v>
      </c>
      <c r="AK13" s="5" t="s">
        <v>40</v>
      </c>
      <c r="AL13" s="16"/>
    </row>
    <row r="14" spans="2:38" x14ac:dyDescent="0.25">
      <c r="B14" s="5" t="s">
        <v>168</v>
      </c>
      <c r="C14" s="16">
        <v>6000</v>
      </c>
      <c r="D14" s="16"/>
      <c r="E14" s="16">
        <v>6000</v>
      </c>
      <c r="G14" s="5" t="s">
        <v>26</v>
      </c>
      <c r="H14" s="6">
        <v>0.2</v>
      </c>
      <c r="M14" s="5" t="s">
        <v>168</v>
      </c>
      <c r="N14" s="6"/>
      <c r="AB14" t="s">
        <v>118</v>
      </c>
      <c r="AC14">
        <f>GETPIVOTDATA("Vice Chair uplift",$AB$2,"Vice Chair uplift","&lt;£1,000")</f>
        <v>4.0816326530612242E-2</v>
      </c>
      <c r="AD14">
        <f>GETPIVOTDATA("Audit Chair uplift",$AE$2,"Audit Chair uplift","&lt;£1,000")</f>
        <v>4.807692307692308E-2</v>
      </c>
      <c r="AE14">
        <f>GETPIVOTDATA("SID uplift",$AH$2,"SID uplift","&lt;£1,000")</f>
        <v>4.2105263157894736E-2</v>
      </c>
      <c r="AK14" s="5" t="s">
        <v>166</v>
      </c>
      <c r="AL14" s="16"/>
    </row>
    <row r="15" spans="2:38" x14ac:dyDescent="0.25">
      <c r="B15" s="5" t="s">
        <v>180</v>
      </c>
      <c r="C15" s="16">
        <v>6000</v>
      </c>
      <c r="D15" s="16"/>
      <c r="E15" s="16">
        <v>6000</v>
      </c>
      <c r="G15" s="5" t="s">
        <v>31</v>
      </c>
      <c r="H15" s="6">
        <v>0.33333333333333331</v>
      </c>
      <c r="M15" s="5" t="s">
        <v>40</v>
      </c>
      <c r="N15" s="6"/>
      <c r="S15" s="4" t="s">
        <v>78</v>
      </c>
      <c r="T15" t="s">
        <v>114</v>
      </c>
      <c r="AB15" s="5" t="s">
        <v>5</v>
      </c>
      <c r="AC15">
        <f>GETPIVOTDATA("Vice Chair uplift",$AB$2,"Vice Chair uplift","£1,000-2,999")</f>
        <v>0.14285714285714285</v>
      </c>
      <c r="AD15">
        <f>GETPIVOTDATA("Audit Chair uplift",$AE$2,"Audit Chair uplift","£1,000-2,999")</f>
        <v>0.18269230769230768</v>
      </c>
      <c r="AE15">
        <f>GETPIVOTDATA("SID uplift",$AH$2,"SID uplift","£1,000-2,999")</f>
        <v>0.17894736842105263</v>
      </c>
      <c r="AK15" s="5" t="s">
        <v>184</v>
      </c>
      <c r="AL15" s="16"/>
    </row>
    <row r="16" spans="2:38" x14ac:dyDescent="0.25">
      <c r="B16" s="5" t="s">
        <v>130</v>
      </c>
      <c r="C16" s="16">
        <v>6000</v>
      </c>
      <c r="D16" s="16"/>
      <c r="E16" s="16">
        <v>6000</v>
      </c>
      <c r="G16" s="5" t="s">
        <v>24</v>
      </c>
      <c r="H16" s="6">
        <v>0</v>
      </c>
      <c r="M16" s="5" t="s">
        <v>182</v>
      </c>
      <c r="N16" s="6"/>
      <c r="S16" s="5" t="s">
        <v>1</v>
      </c>
      <c r="T16" s="12">
        <v>0.20183486238532111</v>
      </c>
      <c r="AB16" s="5" t="s">
        <v>12</v>
      </c>
      <c r="AC16">
        <f>GETPIVOTDATA("Vice Chair uplift",$AB$2,"Vice Chair uplift","£3,000-4,999")</f>
        <v>7.1428571428571425E-2</v>
      </c>
      <c r="AD16">
        <f>GETPIVOTDATA("Audit Chair uplift",$AE$2,"Audit Chair uplift","£3,000-4,999")</f>
        <v>0.21153846153846154</v>
      </c>
      <c r="AE16">
        <f>GETPIVOTDATA("SID uplift",$AH$2,"SID uplift","£3,000-4,999")</f>
        <v>0.10526315789473684</v>
      </c>
      <c r="AK16" s="5" t="s">
        <v>167</v>
      </c>
      <c r="AL16" s="16"/>
    </row>
    <row r="17" spans="2:38" x14ac:dyDescent="0.25">
      <c r="B17" s="5" t="s">
        <v>137</v>
      </c>
      <c r="C17" s="16">
        <v>6093</v>
      </c>
      <c r="D17" s="16"/>
      <c r="E17" s="16">
        <v>6093</v>
      </c>
      <c r="G17" s="5" t="s">
        <v>38</v>
      </c>
      <c r="H17" s="6">
        <v>0.2</v>
      </c>
      <c r="M17" s="5" t="s">
        <v>138</v>
      </c>
      <c r="N17" s="6"/>
      <c r="S17" s="5" t="s">
        <v>2</v>
      </c>
      <c r="T17" s="12">
        <v>0.79816513761467889</v>
      </c>
      <c r="AB17" s="5" t="s">
        <v>21</v>
      </c>
      <c r="AC17">
        <f>GETPIVOTDATA("Vice Chair uplift",$AB$2,"Vice Chair uplift","£5,000+")</f>
        <v>7.1428571428571425E-2</v>
      </c>
      <c r="AD17">
        <f>GETPIVOTDATA("Audit Chair uplift",$AE$2,"Audit Chair uplift","£5,000+")</f>
        <v>4.807692307692308E-2</v>
      </c>
      <c r="AE17">
        <f>GETPIVOTDATA("SID uplift",$AH$2,"SID uplift","£5,000+")</f>
        <v>4.2105263157894736E-2</v>
      </c>
      <c r="AK17" s="5" t="s">
        <v>122</v>
      </c>
      <c r="AL17" s="16"/>
    </row>
    <row r="18" spans="2:38" x14ac:dyDescent="0.25">
      <c r="B18" s="5" t="s">
        <v>253</v>
      </c>
      <c r="C18" s="16">
        <v>6095</v>
      </c>
      <c r="D18" s="16"/>
      <c r="E18" s="16">
        <v>6095</v>
      </c>
      <c r="G18" s="5" t="s">
        <v>29</v>
      </c>
      <c r="H18" s="6">
        <v>0</v>
      </c>
      <c r="M18" s="5" t="s">
        <v>184</v>
      </c>
      <c r="N18" s="6"/>
      <c r="S18" s="5" t="s">
        <v>100</v>
      </c>
      <c r="T18" s="12">
        <v>0</v>
      </c>
      <c r="AB18" s="5" t="s">
        <v>4</v>
      </c>
      <c r="AC18">
        <f>GETPIVOTDATA("Vice Chair uplift",$AB$2,"Vice Chair uplift","n/a")</f>
        <v>0.15306122448979592</v>
      </c>
      <c r="AD18">
        <f>GETPIVOTDATA("Audit Chair uplift",$AE$2,"Audit Chair uplift","n/a")</f>
        <v>5.7692307692307696E-2</v>
      </c>
      <c r="AE18">
        <f>GETPIVOTDATA("SID uplift",$AH$2,"SID uplift","n/a")</f>
        <v>0.18947368421052632</v>
      </c>
      <c r="AK18" s="5" t="s">
        <v>168</v>
      </c>
      <c r="AL18" s="16"/>
    </row>
    <row r="19" spans="2:38" x14ac:dyDescent="0.25">
      <c r="B19" s="5" t="s">
        <v>15</v>
      </c>
      <c r="C19" s="16">
        <v>6157</v>
      </c>
      <c r="D19" s="16"/>
      <c r="E19" s="16">
        <v>6157</v>
      </c>
      <c r="G19" s="5" t="s">
        <v>17</v>
      </c>
      <c r="H19" s="6"/>
      <c r="M19" s="5" t="s">
        <v>150</v>
      </c>
      <c r="N19" s="6">
        <v>2</v>
      </c>
      <c r="AK19" s="5" t="s">
        <v>45</v>
      </c>
      <c r="AL19" s="16">
        <v>25.654166666666665</v>
      </c>
    </row>
    <row r="20" spans="2:38" x14ac:dyDescent="0.25">
      <c r="B20" s="5" t="s">
        <v>149</v>
      </c>
      <c r="C20" s="16">
        <v>6157</v>
      </c>
      <c r="D20" s="16">
        <v>0</v>
      </c>
      <c r="E20" s="16">
        <v>6157</v>
      </c>
      <c r="G20" s="5" t="s">
        <v>20</v>
      </c>
      <c r="H20" s="6">
        <v>0</v>
      </c>
      <c r="M20" s="5" t="s">
        <v>149</v>
      </c>
      <c r="N20" s="6">
        <v>2</v>
      </c>
      <c r="AK20" s="5" t="s">
        <v>15</v>
      </c>
      <c r="AL20" s="16">
        <v>51.30833333333333</v>
      </c>
    </row>
    <row r="21" spans="2:38" x14ac:dyDescent="0.25">
      <c r="B21" s="5" t="s">
        <v>38</v>
      </c>
      <c r="C21" s="16">
        <v>6157</v>
      </c>
      <c r="D21" s="16"/>
      <c r="E21" s="16">
        <v>6157</v>
      </c>
      <c r="G21" s="5" t="s">
        <v>44</v>
      </c>
      <c r="H21" s="6">
        <v>0</v>
      </c>
      <c r="M21" s="5" t="s">
        <v>189</v>
      </c>
      <c r="N21" s="6">
        <v>2</v>
      </c>
      <c r="AK21" s="5" t="s">
        <v>162</v>
      </c>
      <c r="AL21" s="16">
        <v>51.30833333333333</v>
      </c>
    </row>
    <row r="22" spans="2:38" x14ac:dyDescent="0.25">
      <c r="B22" s="5" t="s">
        <v>151</v>
      </c>
      <c r="C22" s="16">
        <v>6157</v>
      </c>
      <c r="D22" s="16">
        <v>0</v>
      </c>
      <c r="E22" s="16">
        <v>6157</v>
      </c>
      <c r="G22" s="5" t="s">
        <v>13</v>
      </c>
      <c r="H22" s="6">
        <v>0</v>
      </c>
      <c r="M22" s="5" t="s">
        <v>160</v>
      </c>
      <c r="N22" s="6">
        <v>2</v>
      </c>
      <c r="AK22" s="5" t="s">
        <v>44</v>
      </c>
      <c r="AL22" s="16">
        <v>51.30833333333333</v>
      </c>
    </row>
    <row r="23" spans="2:38" x14ac:dyDescent="0.25">
      <c r="B23" s="5" t="s">
        <v>17</v>
      </c>
      <c r="C23" s="16">
        <v>6157</v>
      </c>
      <c r="D23" s="16">
        <v>0</v>
      </c>
      <c r="E23" s="16">
        <v>6157</v>
      </c>
      <c r="G23" s="5" t="s">
        <v>10</v>
      </c>
      <c r="H23" s="6"/>
      <c r="M23" s="5" t="s">
        <v>26</v>
      </c>
      <c r="N23" s="6">
        <v>2</v>
      </c>
      <c r="AK23" s="5" t="s">
        <v>123</v>
      </c>
      <c r="AL23" s="16">
        <v>86.805555555555557</v>
      </c>
    </row>
    <row r="24" spans="2:38" x14ac:dyDescent="0.25">
      <c r="B24" s="5" t="s">
        <v>156</v>
      </c>
      <c r="C24" s="16">
        <v>6157</v>
      </c>
      <c r="D24" s="16"/>
      <c r="E24" s="16">
        <v>6157</v>
      </c>
      <c r="G24" s="5" t="s">
        <v>39</v>
      </c>
      <c r="H24" s="6">
        <v>0.14285714285714285</v>
      </c>
      <c r="M24" s="5" t="s">
        <v>132</v>
      </c>
      <c r="N24" s="6">
        <v>2</v>
      </c>
      <c r="AK24" s="5" t="s">
        <v>29</v>
      </c>
      <c r="AL24" s="16">
        <v>86.805555555555557</v>
      </c>
    </row>
    <row r="25" spans="2:38" x14ac:dyDescent="0.25">
      <c r="B25" s="5" t="s">
        <v>7</v>
      </c>
      <c r="C25" s="16">
        <v>6157</v>
      </c>
      <c r="D25" s="16"/>
      <c r="E25" s="16">
        <v>6157</v>
      </c>
      <c r="G25" s="5" t="s">
        <v>49</v>
      </c>
      <c r="H25" s="6">
        <v>0.2</v>
      </c>
      <c r="M25" s="5" t="s">
        <v>173</v>
      </c>
      <c r="N25" s="6">
        <v>2.5</v>
      </c>
      <c r="AK25" s="5" t="s">
        <v>32</v>
      </c>
      <c r="AL25" s="16">
        <v>100</v>
      </c>
    </row>
    <row r="26" spans="2:38" x14ac:dyDescent="0.25">
      <c r="B26" s="5" t="s">
        <v>160</v>
      </c>
      <c r="C26" s="16">
        <v>6157</v>
      </c>
      <c r="D26" s="16">
        <v>0</v>
      </c>
      <c r="E26" s="16">
        <v>6157</v>
      </c>
      <c r="G26" s="5" t="s">
        <v>35</v>
      </c>
      <c r="H26" s="6">
        <v>0.125</v>
      </c>
      <c r="M26" s="5" t="s">
        <v>179</v>
      </c>
      <c r="N26" s="6">
        <v>2.5</v>
      </c>
      <c r="AK26" s="5" t="s">
        <v>137</v>
      </c>
      <c r="AL26" s="16">
        <v>101.55</v>
      </c>
    </row>
    <row r="27" spans="2:38" x14ac:dyDescent="0.25">
      <c r="B27" s="5" t="s">
        <v>136</v>
      </c>
      <c r="C27" s="16">
        <v>6157</v>
      </c>
      <c r="D27" s="16"/>
      <c r="E27" s="16">
        <v>6157</v>
      </c>
      <c r="G27" s="5" t="s">
        <v>41</v>
      </c>
      <c r="H27" s="6">
        <v>0.16666666666666666</v>
      </c>
      <c r="M27" s="5" t="s">
        <v>24</v>
      </c>
      <c r="N27" s="6">
        <v>2.5</v>
      </c>
      <c r="AK27" s="5" t="s">
        <v>42</v>
      </c>
      <c r="AL27" s="16">
        <v>102.61666666666666</v>
      </c>
    </row>
    <row r="28" spans="2:38" x14ac:dyDescent="0.25">
      <c r="B28" s="5" t="s">
        <v>162</v>
      </c>
      <c r="C28" s="16">
        <v>6157</v>
      </c>
      <c r="D28" s="16"/>
      <c r="E28" s="16">
        <v>6157</v>
      </c>
      <c r="G28" s="5" t="s">
        <v>7</v>
      </c>
      <c r="H28" s="6"/>
      <c r="M28" s="5" t="s">
        <v>181</v>
      </c>
      <c r="N28" s="6">
        <v>2.5</v>
      </c>
      <c r="AK28" s="5" t="s">
        <v>192</v>
      </c>
      <c r="AL28" s="16">
        <v>125</v>
      </c>
    </row>
    <row r="29" spans="2:38" x14ac:dyDescent="0.25">
      <c r="B29" s="5" t="s">
        <v>16</v>
      </c>
      <c r="C29" s="16">
        <v>6157</v>
      </c>
      <c r="D29" s="16"/>
      <c r="E29" s="16">
        <v>6157</v>
      </c>
      <c r="G29" s="5" t="s">
        <v>22</v>
      </c>
      <c r="H29" s="6">
        <v>0</v>
      </c>
      <c r="M29" s="5" t="s">
        <v>31</v>
      </c>
      <c r="N29" s="6">
        <v>2.5</v>
      </c>
      <c r="AK29" s="5" t="s">
        <v>16</v>
      </c>
      <c r="AL29" s="16">
        <v>128.27083333333334</v>
      </c>
    </row>
    <row r="30" spans="2:38" x14ac:dyDescent="0.25">
      <c r="B30" s="5" t="s">
        <v>163</v>
      </c>
      <c r="C30" s="16">
        <v>6157</v>
      </c>
      <c r="D30" s="16"/>
      <c r="E30" s="16">
        <v>6157</v>
      </c>
      <c r="G30" s="5" t="s">
        <v>48</v>
      </c>
      <c r="H30" s="6">
        <v>0.16666666666666666</v>
      </c>
      <c r="M30" s="5" t="s">
        <v>136</v>
      </c>
      <c r="N30" s="6">
        <v>2.5</v>
      </c>
      <c r="AK30" s="5" t="s">
        <v>17</v>
      </c>
      <c r="AL30" s="16">
        <v>128.27083333333334</v>
      </c>
    </row>
    <row r="31" spans="2:38" x14ac:dyDescent="0.25">
      <c r="B31" s="5" t="s">
        <v>252</v>
      </c>
      <c r="C31" s="16">
        <v>6157</v>
      </c>
      <c r="D31" s="16"/>
      <c r="E31" s="16">
        <v>6157</v>
      </c>
      <c r="G31" s="5" t="s">
        <v>25</v>
      </c>
      <c r="H31" s="6">
        <v>0</v>
      </c>
      <c r="M31" s="5" t="s">
        <v>253</v>
      </c>
      <c r="N31" s="6">
        <v>2.5</v>
      </c>
      <c r="AK31" s="5" t="s">
        <v>38</v>
      </c>
      <c r="AL31" s="16">
        <v>128.27083333333334</v>
      </c>
    </row>
    <row r="32" spans="2:38" x14ac:dyDescent="0.25">
      <c r="B32" s="5" t="s">
        <v>42</v>
      </c>
      <c r="C32" s="16">
        <v>6157</v>
      </c>
      <c r="D32" s="16">
        <v>0</v>
      </c>
      <c r="E32" s="16">
        <v>6157</v>
      </c>
      <c r="G32" s="5" t="s">
        <v>43</v>
      </c>
      <c r="H32" s="6">
        <v>0</v>
      </c>
      <c r="M32" s="5" t="s">
        <v>41</v>
      </c>
      <c r="N32" s="6">
        <v>2.5</v>
      </c>
      <c r="AK32" s="5" t="s">
        <v>141</v>
      </c>
      <c r="AL32" s="16">
        <v>141.66666666666666</v>
      </c>
    </row>
    <row r="33" spans="2:38" x14ac:dyDescent="0.25">
      <c r="B33" s="5" t="s">
        <v>122</v>
      </c>
      <c r="C33" s="16">
        <v>6157</v>
      </c>
      <c r="D33" s="16"/>
      <c r="E33" s="16">
        <v>6157</v>
      </c>
      <c r="G33" s="5" t="s">
        <v>40</v>
      </c>
      <c r="H33" s="6">
        <v>0</v>
      </c>
      <c r="M33" s="5" t="s">
        <v>170</v>
      </c>
      <c r="N33" s="6">
        <v>2.5</v>
      </c>
      <c r="AK33" s="5" t="s">
        <v>180</v>
      </c>
      <c r="AL33" s="16">
        <v>166.66666666666666</v>
      </c>
    </row>
    <row r="34" spans="2:38" x14ac:dyDescent="0.25">
      <c r="B34" s="5" t="s">
        <v>170</v>
      </c>
      <c r="C34" s="16">
        <v>6157</v>
      </c>
      <c r="D34" s="16"/>
      <c r="E34" s="16">
        <v>6157</v>
      </c>
      <c r="G34" s="5" t="s">
        <v>120</v>
      </c>
      <c r="H34" s="6">
        <v>0</v>
      </c>
      <c r="M34" s="5" t="s">
        <v>188</v>
      </c>
      <c r="N34" s="6">
        <v>2.5</v>
      </c>
      <c r="AK34" s="5" t="s">
        <v>163</v>
      </c>
      <c r="AL34" s="16">
        <v>171.02777777777777</v>
      </c>
    </row>
    <row r="35" spans="2:38" x14ac:dyDescent="0.25">
      <c r="B35" s="5" t="s">
        <v>31</v>
      </c>
      <c r="C35" s="16">
        <v>6157</v>
      </c>
      <c r="D35" s="16"/>
      <c r="E35" s="16">
        <v>6157</v>
      </c>
      <c r="G35" s="5" t="s">
        <v>121</v>
      </c>
      <c r="H35" s="6">
        <v>0</v>
      </c>
      <c r="M35" s="5" t="s">
        <v>174</v>
      </c>
      <c r="N35" s="6">
        <v>2.5</v>
      </c>
      <c r="AK35" s="5" t="s">
        <v>126</v>
      </c>
      <c r="AL35" s="16">
        <v>176.58333333333334</v>
      </c>
    </row>
    <row r="36" spans="2:38" x14ac:dyDescent="0.25">
      <c r="B36" s="5" t="s">
        <v>45</v>
      </c>
      <c r="C36" s="16">
        <v>6157</v>
      </c>
      <c r="D36" s="16">
        <v>0</v>
      </c>
      <c r="E36" s="16">
        <v>6157</v>
      </c>
      <c r="G36" s="5" t="s">
        <v>122</v>
      </c>
      <c r="H36" s="6">
        <v>0</v>
      </c>
      <c r="M36" s="5" t="s">
        <v>151</v>
      </c>
      <c r="N36" s="6">
        <v>2.5</v>
      </c>
      <c r="AK36" s="5" t="s">
        <v>130</v>
      </c>
      <c r="AL36" s="16">
        <v>200</v>
      </c>
    </row>
    <row r="37" spans="2:38" x14ac:dyDescent="0.25">
      <c r="B37" s="5" t="s">
        <v>26</v>
      </c>
      <c r="C37" s="16">
        <v>6157</v>
      </c>
      <c r="D37" s="16"/>
      <c r="E37" s="16">
        <v>6157</v>
      </c>
      <c r="G37" s="5" t="s">
        <v>123</v>
      </c>
      <c r="H37" s="6">
        <v>0</v>
      </c>
      <c r="M37" s="5" t="s">
        <v>156</v>
      </c>
      <c r="N37" s="6">
        <v>2.5</v>
      </c>
      <c r="AK37" s="5" t="s">
        <v>253</v>
      </c>
      <c r="AL37" s="16">
        <v>203.16666666666666</v>
      </c>
    </row>
    <row r="38" spans="2:38" x14ac:dyDescent="0.25">
      <c r="B38" s="5" t="s">
        <v>191</v>
      </c>
      <c r="C38" s="16">
        <v>6157</v>
      </c>
      <c r="D38" s="16"/>
      <c r="E38" s="16">
        <v>6157</v>
      </c>
      <c r="G38" s="5" t="s">
        <v>124</v>
      </c>
      <c r="H38" s="6">
        <v>0</v>
      </c>
      <c r="M38" s="5" t="s">
        <v>190</v>
      </c>
      <c r="N38" s="6">
        <v>2.5</v>
      </c>
      <c r="AK38" s="5" t="s">
        <v>136</v>
      </c>
      <c r="AL38" s="16">
        <v>205.23333333333332</v>
      </c>
    </row>
    <row r="39" spans="2:38" x14ac:dyDescent="0.25">
      <c r="B39" s="5" t="s">
        <v>44</v>
      </c>
      <c r="C39" s="16">
        <v>6157</v>
      </c>
      <c r="D39" s="16"/>
      <c r="E39" s="16">
        <v>6157</v>
      </c>
      <c r="G39" s="5" t="s">
        <v>125</v>
      </c>
      <c r="H39" s="6">
        <v>0</v>
      </c>
      <c r="M39" s="5" t="s">
        <v>28</v>
      </c>
      <c r="N39" s="6">
        <v>2.5</v>
      </c>
      <c r="AK39" s="5" t="s">
        <v>170</v>
      </c>
      <c r="AL39" s="16">
        <v>205.23333333333332</v>
      </c>
    </row>
    <row r="40" spans="2:38" x14ac:dyDescent="0.25">
      <c r="B40" s="5" t="s">
        <v>251</v>
      </c>
      <c r="C40" s="16">
        <v>6157</v>
      </c>
      <c r="D40" s="16"/>
      <c r="E40" s="16">
        <v>6157</v>
      </c>
      <c r="G40" s="5" t="s">
        <v>126</v>
      </c>
      <c r="H40" s="6">
        <v>0.16666666666666666</v>
      </c>
      <c r="M40" s="5" t="s">
        <v>191</v>
      </c>
      <c r="N40" s="6">
        <v>2.5</v>
      </c>
      <c r="AK40" s="5" t="s">
        <v>7</v>
      </c>
      <c r="AL40" s="16">
        <v>205.23333333333332</v>
      </c>
    </row>
    <row r="41" spans="2:38" x14ac:dyDescent="0.25">
      <c r="B41" s="5" t="s">
        <v>150</v>
      </c>
      <c r="C41" s="16">
        <v>6200</v>
      </c>
      <c r="D41" s="16"/>
      <c r="E41" s="16">
        <v>6200</v>
      </c>
      <c r="G41" s="5" t="s">
        <v>127</v>
      </c>
      <c r="H41" s="6">
        <v>0</v>
      </c>
      <c r="M41" s="5" t="s">
        <v>175</v>
      </c>
      <c r="N41" s="6">
        <v>2.5</v>
      </c>
      <c r="AK41" s="5" t="s">
        <v>252</v>
      </c>
      <c r="AL41" s="16">
        <v>205.23333333333332</v>
      </c>
    </row>
    <row r="42" spans="2:38" x14ac:dyDescent="0.25">
      <c r="B42" s="5" t="s">
        <v>40</v>
      </c>
      <c r="C42" s="16">
        <v>6200</v>
      </c>
      <c r="D42" s="16">
        <v>0</v>
      </c>
      <c r="E42" s="16">
        <v>6200</v>
      </c>
      <c r="G42" s="5" t="s">
        <v>128</v>
      </c>
      <c r="H42" s="6">
        <v>0</v>
      </c>
      <c r="M42" s="5" t="s">
        <v>140</v>
      </c>
      <c r="N42" s="6">
        <v>2.5</v>
      </c>
      <c r="AK42" s="5" t="s">
        <v>151</v>
      </c>
      <c r="AL42" s="16">
        <v>205.23333333333332</v>
      </c>
    </row>
    <row r="43" spans="2:38" x14ac:dyDescent="0.25">
      <c r="B43" s="5" t="s">
        <v>126</v>
      </c>
      <c r="C43" s="16">
        <v>6157</v>
      </c>
      <c r="D43" s="16">
        <v>200</v>
      </c>
      <c r="E43" s="16">
        <v>6357</v>
      </c>
      <c r="G43" s="5" t="s">
        <v>129</v>
      </c>
      <c r="H43" s="6">
        <v>0</v>
      </c>
      <c r="M43" s="5" t="s">
        <v>7</v>
      </c>
      <c r="N43" s="6">
        <v>2.5</v>
      </c>
      <c r="AK43" s="5" t="s">
        <v>31</v>
      </c>
      <c r="AL43" s="16">
        <v>205.23333333333332</v>
      </c>
    </row>
    <row r="44" spans="2:38" x14ac:dyDescent="0.25">
      <c r="B44" s="5" t="s">
        <v>132</v>
      </c>
      <c r="C44" s="16">
        <v>6157</v>
      </c>
      <c r="D44" s="16">
        <v>513</v>
      </c>
      <c r="E44" s="16">
        <v>6670</v>
      </c>
      <c r="G44" s="5" t="s">
        <v>130</v>
      </c>
      <c r="H44" s="6"/>
      <c r="M44" s="5" t="s">
        <v>251</v>
      </c>
      <c r="N44" s="6">
        <v>2.5</v>
      </c>
      <c r="AK44" s="5" t="s">
        <v>191</v>
      </c>
      <c r="AL44" s="16">
        <v>205.23333333333332</v>
      </c>
    </row>
    <row r="45" spans="2:38" x14ac:dyDescent="0.25">
      <c r="B45" s="5" t="s">
        <v>146</v>
      </c>
      <c r="C45" s="16">
        <v>6990</v>
      </c>
      <c r="D45" s="16"/>
      <c r="E45" s="16">
        <v>6990</v>
      </c>
      <c r="G45" s="5" t="s">
        <v>131</v>
      </c>
      <c r="H45" s="6"/>
      <c r="M45" s="5" t="s">
        <v>130</v>
      </c>
      <c r="N45" s="6">
        <v>2.5</v>
      </c>
      <c r="AK45" s="5" t="s">
        <v>156</v>
      </c>
      <c r="AL45" s="16">
        <v>205.23333333333332</v>
      </c>
    </row>
    <row r="46" spans="2:38" x14ac:dyDescent="0.25">
      <c r="B46" s="5" t="s">
        <v>41</v>
      </c>
      <c r="C46" s="16">
        <v>10000</v>
      </c>
      <c r="D46" s="16"/>
      <c r="E46" s="16">
        <v>10000</v>
      </c>
      <c r="G46" s="5" t="s">
        <v>132</v>
      </c>
      <c r="H46" s="6">
        <v>0.14285714285714285</v>
      </c>
      <c r="M46" s="5" t="s">
        <v>252</v>
      </c>
      <c r="N46" s="6">
        <v>2.5</v>
      </c>
      <c r="AK46" s="5" t="s">
        <v>251</v>
      </c>
      <c r="AL46" s="16">
        <v>205.23333333333332</v>
      </c>
    </row>
    <row r="47" spans="2:38" x14ac:dyDescent="0.25">
      <c r="B47" s="5" t="s">
        <v>183</v>
      </c>
      <c r="C47" s="16">
        <v>10500</v>
      </c>
      <c r="D47" s="16">
        <v>0</v>
      </c>
      <c r="E47" s="16">
        <v>10500</v>
      </c>
      <c r="G47" s="5" t="s">
        <v>133</v>
      </c>
      <c r="H47" s="6">
        <v>0</v>
      </c>
      <c r="M47" s="5" t="s">
        <v>154</v>
      </c>
      <c r="N47" s="6">
        <v>3</v>
      </c>
      <c r="AK47" s="5" t="s">
        <v>172</v>
      </c>
      <c r="AL47" s="16">
        <v>206.85</v>
      </c>
    </row>
    <row r="48" spans="2:38" x14ac:dyDescent="0.25">
      <c r="B48" s="5" t="s">
        <v>173</v>
      </c>
      <c r="C48" s="16">
        <v>10590</v>
      </c>
      <c r="D48" s="16">
        <v>0</v>
      </c>
      <c r="E48" s="16">
        <v>10590</v>
      </c>
      <c r="G48" s="5" t="s">
        <v>134</v>
      </c>
      <c r="H48" s="6"/>
      <c r="M48" s="5" t="s">
        <v>133</v>
      </c>
      <c r="N48" s="6">
        <v>3</v>
      </c>
      <c r="AK48" s="5" t="s">
        <v>0</v>
      </c>
      <c r="AL48" s="16">
        <v>208.33333333333334</v>
      </c>
    </row>
    <row r="49" spans="2:38" x14ac:dyDescent="0.25">
      <c r="B49" s="5" t="s">
        <v>159</v>
      </c>
      <c r="C49" s="16">
        <v>11000</v>
      </c>
      <c r="D49" s="16"/>
      <c r="E49" s="16">
        <v>11000</v>
      </c>
      <c r="G49" s="5" t="s">
        <v>135</v>
      </c>
      <c r="H49" s="6">
        <v>0</v>
      </c>
      <c r="M49" s="5" t="s">
        <v>35</v>
      </c>
      <c r="N49" s="6">
        <v>3</v>
      </c>
      <c r="AK49" s="5" t="s">
        <v>142</v>
      </c>
      <c r="AL49" s="16">
        <v>212.3</v>
      </c>
    </row>
    <row r="50" spans="2:38" x14ac:dyDescent="0.25">
      <c r="B50" s="5" t="s">
        <v>153</v>
      </c>
      <c r="C50" s="16">
        <v>11000</v>
      </c>
      <c r="D50" s="16"/>
      <c r="E50" s="16">
        <v>11000</v>
      </c>
      <c r="G50" s="5" t="s">
        <v>136</v>
      </c>
      <c r="H50" s="6">
        <v>0.16666666666666666</v>
      </c>
      <c r="M50" s="5" t="s">
        <v>126</v>
      </c>
      <c r="N50" s="6">
        <v>3</v>
      </c>
      <c r="AK50" s="5" t="s">
        <v>152</v>
      </c>
      <c r="AL50" s="16">
        <v>221.41666666666666</v>
      </c>
    </row>
    <row r="51" spans="2:38" x14ac:dyDescent="0.25">
      <c r="B51" s="5" t="s">
        <v>155</v>
      </c>
      <c r="C51" s="16">
        <v>11000</v>
      </c>
      <c r="D51" s="16"/>
      <c r="E51" s="16">
        <v>11000</v>
      </c>
      <c r="G51" s="5" t="s">
        <v>137</v>
      </c>
      <c r="H51" s="6"/>
      <c r="M51" s="5" t="s">
        <v>23</v>
      </c>
      <c r="N51" s="6">
        <v>3</v>
      </c>
      <c r="AK51" s="5" t="s">
        <v>127</v>
      </c>
      <c r="AL51" s="16">
        <v>222.22222222222223</v>
      </c>
    </row>
    <row r="52" spans="2:38" x14ac:dyDescent="0.25">
      <c r="B52" s="5" t="s">
        <v>189</v>
      </c>
      <c r="C52" s="16">
        <v>11000</v>
      </c>
      <c r="D52" s="16"/>
      <c r="E52" s="16">
        <v>11000</v>
      </c>
      <c r="G52" s="5" t="s">
        <v>138</v>
      </c>
      <c r="H52" s="6"/>
      <c r="M52" s="5" t="s">
        <v>22</v>
      </c>
      <c r="N52" s="6">
        <v>3</v>
      </c>
      <c r="AK52" s="5" t="s">
        <v>153</v>
      </c>
      <c r="AL52" s="16">
        <v>229.16666666666666</v>
      </c>
    </row>
    <row r="53" spans="2:38" x14ac:dyDescent="0.25">
      <c r="B53" s="5" t="s">
        <v>9</v>
      </c>
      <c r="C53" s="16">
        <v>11125</v>
      </c>
      <c r="D53" s="16"/>
      <c r="E53" s="16">
        <v>11125</v>
      </c>
      <c r="G53" s="5" t="s">
        <v>139</v>
      </c>
      <c r="H53" s="6"/>
      <c r="M53" s="5" t="s">
        <v>129</v>
      </c>
      <c r="N53" s="6">
        <v>3</v>
      </c>
      <c r="AK53" s="5" t="s">
        <v>155</v>
      </c>
      <c r="AL53" s="16">
        <v>229.16666666666666</v>
      </c>
    </row>
    <row r="54" spans="2:38" x14ac:dyDescent="0.25">
      <c r="B54" s="5" t="s">
        <v>169</v>
      </c>
      <c r="C54" s="16">
        <v>11500</v>
      </c>
      <c r="D54" s="16"/>
      <c r="E54" s="16">
        <v>11500</v>
      </c>
      <c r="G54" s="5" t="s">
        <v>140</v>
      </c>
      <c r="H54" s="6"/>
      <c r="M54" s="5" t="s">
        <v>185</v>
      </c>
      <c r="N54" s="6">
        <v>3</v>
      </c>
      <c r="AK54" s="5" t="s">
        <v>124</v>
      </c>
      <c r="AL54" s="16">
        <v>243.58333333333334</v>
      </c>
    </row>
    <row r="55" spans="2:38" x14ac:dyDescent="0.25">
      <c r="B55" s="5" t="s">
        <v>47</v>
      </c>
      <c r="C55" s="16">
        <v>11500</v>
      </c>
      <c r="D55" s="16"/>
      <c r="E55" s="16">
        <v>11500</v>
      </c>
      <c r="G55" s="5" t="s">
        <v>141</v>
      </c>
      <c r="H55" s="6">
        <v>0</v>
      </c>
      <c r="M55" s="5" t="s">
        <v>47</v>
      </c>
      <c r="N55" s="6">
        <v>3</v>
      </c>
      <c r="AK55" s="5" t="s">
        <v>125</v>
      </c>
      <c r="AL55" s="16">
        <v>250</v>
      </c>
    </row>
    <row r="56" spans="2:38" x14ac:dyDescent="0.25">
      <c r="B56" s="5" t="s">
        <v>124</v>
      </c>
      <c r="C56" s="16">
        <v>11692</v>
      </c>
      <c r="D56" s="16"/>
      <c r="E56" s="16">
        <v>11692</v>
      </c>
      <c r="G56" s="5" t="s">
        <v>142</v>
      </c>
      <c r="H56" s="6"/>
      <c r="M56" s="5" t="s">
        <v>186</v>
      </c>
      <c r="N56" s="6">
        <v>3</v>
      </c>
      <c r="AK56" s="5" t="s">
        <v>25</v>
      </c>
      <c r="AL56" s="16">
        <v>250</v>
      </c>
    </row>
    <row r="57" spans="2:38" x14ac:dyDescent="0.25">
      <c r="B57" s="5" t="s">
        <v>127</v>
      </c>
      <c r="C57" s="16">
        <v>12000</v>
      </c>
      <c r="D57" s="16"/>
      <c r="E57" s="16">
        <v>12000</v>
      </c>
      <c r="G57" s="5" t="s">
        <v>143</v>
      </c>
      <c r="H57" s="6">
        <v>0</v>
      </c>
      <c r="M57" s="5" t="s">
        <v>180</v>
      </c>
      <c r="N57" s="6">
        <v>3</v>
      </c>
      <c r="AK57" s="5" t="s">
        <v>48</v>
      </c>
      <c r="AL57" s="16">
        <v>250</v>
      </c>
    </row>
    <row r="58" spans="2:38" x14ac:dyDescent="0.25">
      <c r="B58" s="5" t="s">
        <v>28</v>
      </c>
      <c r="C58" s="16">
        <v>12000</v>
      </c>
      <c r="D58" s="16"/>
      <c r="E58" s="16">
        <v>12000</v>
      </c>
      <c r="G58" s="5" t="s">
        <v>144</v>
      </c>
      <c r="H58" s="6"/>
      <c r="M58" s="5" t="s">
        <v>157</v>
      </c>
      <c r="N58" s="6">
        <v>3</v>
      </c>
      <c r="AK58" s="5" t="s">
        <v>183</v>
      </c>
      <c r="AL58" s="16">
        <v>250</v>
      </c>
    </row>
    <row r="59" spans="2:38" x14ac:dyDescent="0.25">
      <c r="B59" s="5" t="s">
        <v>10</v>
      </c>
      <c r="C59" s="16">
        <v>12000</v>
      </c>
      <c r="D59" s="16"/>
      <c r="E59" s="16">
        <v>12000</v>
      </c>
      <c r="G59" s="5" t="s">
        <v>145</v>
      </c>
      <c r="H59" s="6">
        <v>0.2</v>
      </c>
      <c r="M59" s="5" t="s">
        <v>169</v>
      </c>
      <c r="N59" s="6">
        <v>3</v>
      </c>
      <c r="AK59" s="5" t="s">
        <v>128</v>
      </c>
      <c r="AL59" s="16">
        <v>250</v>
      </c>
    </row>
    <row r="60" spans="2:38" x14ac:dyDescent="0.25">
      <c r="B60" s="5" t="s">
        <v>32</v>
      </c>
      <c r="C60" s="16">
        <v>12000</v>
      </c>
      <c r="D60" s="16"/>
      <c r="E60" s="16">
        <v>12000</v>
      </c>
      <c r="G60" s="5" t="s">
        <v>146</v>
      </c>
      <c r="H60" s="6">
        <v>0</v>
      </c>
      <c r="M60" s="5" t="s">
        <v>159</v>
      </c>
      <c r="N60" s="6">
        <v>3</v>
      </c>
      <c r="AK60" s="5" t="s">
        <v>43</v>
      </c>
      <c r="AL60" s="16">
        <v>253.95</v>
      </c>
    </row>
    <row r="61" spans="2:38" x14ac:dyDescent="0.25">
      <c r="B61" s="5" t="s">
        <v>171</v>
      </c>
      <c r="C61" s="16">
        <v>12000</v>
      </c>
      <c r="D61" s="16"/>
      <c r="E61" s="16">
        <v>12000</v>
      </c>
      <c r="G61" s="5" t="s">
        <v>147</v>
      </c>
      <c r="H61" s="6">
        <v>0</v>
      </c>
      <c r="M61" s="5" t="s">
        <v>147</v>
      </c>
      <c r="N61" s="6">
        <v>3</v>
      </c>
      <c r="AK61" s="5" t="s">
        <v>145</v>
      </c>
      <c r="AL61" s="16">
        <v>255.20833333333334</v>
      </c>
    </row>
    <row r="62" spans="2:38" x14ac:dyDescent="0.25">
      <c r="B62" s="5" t="s">
        <v>25</v>
      </c>
      <c r="C62" s="16">
        <v>12000</v>
      </c>
      <c r="D62" s="16">
        <v>0</v>
      </c>
      <c r="E62" s="16">
        <v>12000</v>
      </c>
      <c r="G62" s="5" t="s">
        <v>148</v>
      </c>
      <c r="H62" s="6"/>
      <c r="M62" s="5" t="s">
        <v>49</v>
      </c>
      <c r="N62" s="6">
        <v>3</v>
      </c>
      <c r="AK62" s="5" t="s">
        <v>161</v>
      </c>
      <c r="AL62" s="16">
        <v>255.5</v>
      </c>
    </row>
    <row r="63" spans="2:38" x14ac:dyDescent="0.25">
      <c r="B63" s="5" t="s">
        <v>178</v>
      </c>
      <c r="C63" s="16">
        <v>12000</v>
      </c>
      <c r="D63" s="16"/>
      <c r="E63" s="16">
        <v>12000</v>
      </c>
      <c r="G63" s="5" t="s">
        <v>149</v>
      </c>
      <c r="H63" s="6">
        <v>0</v>
      </c>
      <c r="M63" s="5" t="s">
        <v>13</v>
      </c>
      <c r="N63" s="6">
        <v>3</v>
      </c>
      <c r="AK63" s="5" t="s">
        <v>160</v>
      </c>
      <c r="AL63" s="16">
        <v>256.54166666666669</v>
      </c>
    </row>
    <row r="64" spans="2:38" x14ac:dyDescent="0.25">
      <c r="B64" s="5" t="s">
        <v>144</v>
      </c>
      <c r="C64" s="16">
        <v>12000</v>
      </c>
      <c r="D64" s="16"/>
      <c r="E64" s="16">
        <v>12000</v>
      </c>
      <c r="G64" s="5" t="s">
        <v>150</v>
      </c>
      <c r="H64" s="6"/>
      <c r="M64" s="5" t="s">
        <v>193</v>
      </c>
      <c r="N64" s="6">
        <v>3</v>
      </c>
      <c r="AK64" s="5" t="s">
        <v>149</v>
      </c>
      <c r="AL64" s="16">
        <v>256.54166666666669</v>
      </c>
    </row>
    <row r="65" spans="2:38" x14ac:dyDescent="0.25">
      <c r="B65" s="5" t="s">
        <v>48</v>
      </c>
      <c r="C65" s="16">
        <v>12000</v>
      </c>
      <c r="D65" s="16">
        <v>0</v>
      </c>
      <c r="E65" s="16">
        <v>12000</v>
      </c>
      <c r="G65" s="5" t="s">
        <v>151</v>
      </c>
      <c r="H65" s="6">
        <v>0</v>
      </c>
      <c r="M65" s="5" t="s">
        <v>131</v>
      </c>
      <c r="N65" s="6">
        <v>3</v>
      </c>
      <c r="AK65" s="5" t="s">
        <v>26</v>
      </c>
      <c r="AL65" s="16">
        <v>256.54166666666669</v>
      </c>
    </row>
    <row r="66" spans="2:38" x14ac:dyDescent="0.25">
      <c r="B66" s="5" t="s">
        <v>128</v>
      </c>
      <c r="C66" s="16">
        <v>12000</v>
      </c>
      <c r="D66" s="16"/>
      <c r="E66" s="16">
        <v>12000</v>
      </c>
      <c r="G66" s="5" t="s">
        <v>152</v>
      </c>
      <c r="H66" s="6">
        <v>0.16666666666666666</v>
      </c>
      <c r="M66" s="5" t="s">
        <v>163</v>
      </c>
      <c r="N66" s="6">
        <v>3</v>
      </c>
      <c r="AK66" s="5" t="s">
        <v>150</v>
      </c>
      <c r="AL66" s="16">
        <v>258.33333333333331</v>
      </c>
    </row>
    <row r="67" spans="2:38" x14ac:dyDescent="0.25">
      <c r="B67" s="5" t="s">
        <v>49</v>
      </c>
      <c r="C67" s="16">
        <v>12000</v>
      </c>
      <c r="D67" s="16"/>
      <c r="E67" s="16">
        <v>12000</v>
      </c>
      <c r="G67" s="5" t="s">
        <v>153</v>
      </c>
      <c r="H67" s="6">
        <v>0</v>
      </c>
      <c r="M67" s="5" t="s">
        <v>171</v>
      </c>
      <c r="N67" s="6">
        <v>3</v>
      </c>
      <c r="AK67" s="5" t="s">
        <v>177</v>
      </c>
      <c r="AL67" s="16">
        <v>262.95833333333331</v>
      </c>
    </row>
    <row r="68" spans="2:38" x14ac:dyDescent="0.25">
      <c r="B68" s="5" t="s">
        <v>125</v>
      </c>
      <c r="C68" s="16">
        <v>12000</v>
      </c>
      <c r="D68" s="16"/>
      <c r="E68" s="16">
        <v>12000</v>
      </c>
      <c r="G68" s="5" t="s">
        <v>154</v>
      </c>
      <c r="H68" s="6">
        <v>0.16666666666666666</v>
      </c>
      <c r="M68" s="5" t="s">
        <v>164</v>
      </c>
      <c r="N68" s="6">
        <v>3</v>
      </c>
      <c r="AK68" s="5" t="s">
        <v>9</v>
      </c>
      <c r="AL68" s="16">
        <v>264.88095238095241</v>
      </c>
    </row>
    <row r="69" spans="2:38" x14ac:dyDescent="0.25">
      <c r="B69" s="5" t="s">
        <v>192</v>
      </c>
      <c r="C69" s="16">
        <v>12000</v>
      </c>
      <c r="D69" s="16"/>
      <c r="E69" s="16">
        <v>12000</v>
      </c>
      <c r="G69" s="5" t="s">
        <v>155</v>
      </c>
      <c r="H69" s="6"/>
      <c r="M69" s="5" t="s">
        <v>183</v>
      </c>
      <c r="N69" s="6">
        <v>3.5</v>
      </c>
      <c r="AK69" s="5" t="s">
        <v>20</v>
      </c>
      <c r="AL69" s="16">
        <v>265.3125</v>
      </c>
    </row>
    <row r="70" spans="2:38" x14ac:dyDescent="0.25">
      <c r="B70" s="5" t="s">
        <v>133</v>
      </c>
      <c r="C70" s="16">
        <v>12000</v>
      </c>
      <c r="D70" s="16">
        <v>0</v>
      </c>
      <c r="E70" s="16">
        <v>12000</v>
      </c>
      <c r="G70" s="5" t="s">
        <v>156</v>
      </c>
      <c r="H70" s="6">
        <v>0</v>
      </c>
      <c r="M70" s="5" t="s">
        <v>239</v>
      </c>
      <c r="N70" s="6">
        <v>3.5</v>
      </c>
      <c r="AK70" s="5" t="s">
        <v>250</v>
      </c>
      <c r="AL70" s="16">
        <v>270.83333333333331</v>
      </c>
    </row>
    <row r="71" spans="2:38" x14ac:dyDescent="0.25">
      <c r="B71" s="5" t="s">
        <v>230</v>
      </c>
      <c r="C71" s="16">
        <v>12000</v>
      </c>
      <c r="D71" s="16">
        <v>0</v>
      </c>
      <c r="E71" s="16">
        <v>12000</v>
      </c>
      <c r="G71" s="5" t="s">
        <v>157</v>
      </c>
      <c r="H71" s="6">
        <v>0</v>
      </c>
      <c r="M71" s="5" t="s">
        <v>178</v>
      </c>
      <c r="N71" s="6">
        <v>3.5</v>
      </c>
      <c r="AK71" s="5" t="s">
        <v>135</v>
      </c>
      <c r="AL71" s="16">
        <v>270.83333333333331</v>
      </c>
    </row>
    <row r="72" spans="2:38" x14ac:dyDescent="0.25">
      <c r="B72" s="5" t="s">
        <v>186</v>
      </c>
      <c r="C72" s="16">
        <v>12120</v>
      </c>
      <c r="D72" s="16"/>
      <c r="E72" s="16">
        <v>12120</v>
      </c>
      <c r="G72" s="5" t="s">
        <v>158</v>
      </c>
      <c r="H72" s="6"/>
      <c r="M72" s="5" t="s">
        <v>176</v>
      </c>
      <c r="N72" s="6">
        <v>3.5</v>
      </c>
      <c r="AK72" s="5" t="s">
        <v>120</v>
      </c>
      <c r="AL72" s="16">
        <v>270.83333333333331</v>
      </c>
    </row>
    <row r="73" spans="2:38" x14ac:dyDescent="0.25">
      <c r="B73" s="5" t="s">
        <v>167</v>
      </c>
      <c r="C73" s="16">
        <v>12180</v>
      </c>
      <c r="D73" s="16"/>
      <c r="E73" s="16">
        <v>12180</v>
      </c>
      <c r="G73" s="5" t="s">
        <v>159</v>
      </c>
      <c r="H73" s="6"/>
      <c r="M73" s="5" t="s">
        <v>187</v>
      </c>
      <c r="N73" s="6">
        <v>3.5</v>
      </c>
      <c r="AK73" s="5" t="s">
        <v>39</v>
      </c>
      <c r="AL73" s="16">
        <v>270.83333333333331</v>
      </c>
    </row>
    <row r="74" spans="2:38" x14ac:dyDescent="0.25">
      <c r="B74" s="5" t="s">
        <v>154</v>
      </c>
      <c r="C74" s="16">
        <v>12180</v>
      </c>
      <c r="D74" s="16"/>
      <c r="E74" s="16">
        <v>12180</v>
      </c>
      <c r="G74" s="5" t="s">
        <v>160</v>
      </c>
      <c r="H74" s="6">
        <v>0</v>
      </c>
      <c r="M74" s="5" t="s">
        <v>9</v>
      </c>
      <c r="N74" s="6">
        <v>3.5</v>
      </c>
      <c r="AK74" s="5" t="s">
        <v>30</v>
      </c>
      <c r="AL74" s="16">
        <v>275.36666666666667</v>
      </c>
    </row>
    <row r="75" spans="2:38" x14ac:dyDescent="0.25">
      <c r="B75" s="5" t="s">
        <v>13</v>
      </c>
      <c r="C75" s="16">
        <v>12200</v>
      </c>
      <c r="D75" s="16"/>
      <c r="E75" s="16">
        <v>12200</v>
      </c>
      <c r="G75" s="5" t="s">
        <v>161</v>
      </c>
      <c r="H75" s="6">
        <v>0</v>
      </c>
      <c r="M75" s="5" t="s">
        <v>143</v>
      </c>
      <c r="N75" s="6">
        <v>3.5</v>
      </c>
      <c r="AK75" s="5" t="s">
        <v>34</v>
      </c>
      <c r="AL75" s="16">
        <v>277.33333333333331</v>
      </c>
    </row>
    <row r="76" spans="2:38" x14ac:dyDescent="0.25">
      <c r="B76" s="5" t="s">
        <v>145</v>
      </c>
      <c r="C76" s="16">
        <v>12250</v>
      </c>
      <c r="D76" s="16"/>
      <c r="E76" s="16">
        <v>12250</v>
      </c>
      <c r="G76" s="5" t="s">
        <v>162</v>
      </c>
      <c r="H76" s="6">
        <v>0.2</v>
      </c>
      <c r="M76" s="5" t="s">
        <v>145</v>
      </c>
      <c r="N76" s="6">
        <v>4</v>
      </c>
      <c r="AK76" s="5" t="s">
        <v>139</v>
      </c>
      <c r="AL76" s="16">
        <v>277.5</v>
      </c>
    </row>
    <row r="77" spans="2:38" x14ac:dyDescent="0.25">
      <c r="B77" s="5" t="s">
        <v>239</v>
      </c>
      <c r="C77" s="16">
        <v>12302</v>
      </c>
      <c r="D77" s="16"/>
      <c r="E77" s="16">
        <v>12302</v>
      </c>
      <c r="G77" s="5" t="s">
        <v>163</v>
      </c>
      <c r="H77" s="6">
        <v>0.14285714285714285</v>
      </c>
      <c r="M77" s="5" t="s">
        <v>38</v>
      </c>
      <c r="N77" s="6">
        <v>4</v>
      </c>
      <c r="AK77" s="5" t="s">
        <v>132</v>
      </c>
      <c r="AL77" s="16">
        <v>277.91666666666669</v>
      </c>
    </row>
    <row r="78" spans="2:38" x14ac:dyDescent="0.25">
      <c r="B78" s="5" t="s">
        <v>172</v>
      </c>
      <c r="C78" s="16">
        <v>12411</v>
      </c>
      <c r="D78" s="16"/>
      <c r="E78" s="16">
        <v>12411</v>
      </c>
      <c r="G78" s="5" t="s">
        <v>164</v>
      </c>
      <c r="H78" s="6">
        <v>0</v>
      </c>
      <c r="M78" s="5" t="s">
        <v>120</v>
      </c>
      <c r="N78" s="6">
        <v>4</v>
      </c>
      <c r="AK78" s="5" t="s">
        <v>165</v>
      </c>
      <c r="AL78" s="16">
        <v>281.25</v>
      </c>
    </row>
    <row r="79" spans="2:38" x14ac:dyDescent="0.25">
      <c r="B79" s="5" t="s">
        <v>29</v>
      </c>
      <c r="C79" s="16">
        <v>12500</v>
      </c>
      <c r="D79" s="16"/>
      <c r="E79" s="16">
        <v>12500</v>
      </c>
      <c r="G79" s="5" t="s">
        <v>165</v>
      </c>
      <c r="H79" s="6">
        <v>0</v>
      </c>
      <c r="M79" s="5" t="s">
        <v>165</v>
      </c>
      <c r="N79" s="6">
        <v>4</v>
      </c>
      <c r="AK79" s="5" t="s">
        <v>178</v>
      </c>
      <c r="AL79" s="16">
        <v>285.71428571428572</v>
      </c>
    </row>
    <row r="80" spans="2:38" x14ac:dyDescent="0.25">
      <c r="B80" s="5" t="s">
        <v>123</v>
      </c>
      <c r="C80" s="16">
        <v>12500</v>
      </c>
      <c r="D80" s="16"/>
      <c r="E80" s="16">
        <v>12500</v>
      </c>
      <c r="G80" s="5" t="s">
        <v>166</v>
      </c>
      <c r="H80" s="6">
        <v>0</v>
      </c>
      <c r="M80" s="5" t="s">
        <v>17</v>
      </c>
      <c r="N80" s="6">
        <v>4</v>
      </c>
      <c r="AK80" s="5" t="s">
        <v>239</v>
      </c>
      <c r="AL80" s="16">
        <v>292.90476190476193</v>
      </c>
    </row>
    <row r="81" spans="2:38" x14ac:dyDescent="0.25">
      <c r="B81" s="5" t="s">
        <v>0</v>
      </c>
      <c r="C81" s="16">
        <v>12500</v>
      </c>
      <c r="D81" s="16"/>
      <c r="E81" s="16">
        <v>12500</v>
      </c>
      <c r="G81" s="5" t="s">
        <v>167</v>
      </c>
      <c r="H81" s="6"/>
      <c r="M81" s="5" t="s">
        <v>16</v>
      </c>
      <c r="N81" s="6">
        <v>4</v>
      </c>
      <c r="AK81" s="5" t="s">
        <v>159</v>
      </c>
      <c r="AL81" s="16">
        <v>305.55555555555554</v>
      </c>
    </row>
    <row r="82" spans="2:38" x14ac:dyDescent="0.25">
      <c r="B82" s="5" t="s">
        <v>24</v>
      </c>
      <c r="C82" s="16">
        <v>12500</v>
      </c>
      <c r="D82" s="16">
        <v>0</v>
      </c>
      <c r="E82" s="16">
        <v>12500</v>
      </c>
      <c r="G82" s="5" t="s">
        <v>168</v>
      </c>
      <c r="H82" s="6">
        <v>0</v>
      </c>
      <c r="M82" s="5" t="s">
        <v>124</v>
      </c>
      <c r="N82" s="6">
        <v>4</v>
      </c>
      <c r="AK82" s="5" t="s">
        <v>158</v>
      </c>
      <c r="AL82" s="16">
        <v>312.5</v>
      </c>
    </row>
    <row r="83" spans="2:38" x14ac:dyDescent="0.25">
      <c r="B83" s="5" t="s">
        <v>164</v>
      </c>
      <c r="C83" s="16">
        <v>12500</v>
      </c>
      <c r="D83" s="16">
        <v>0</v>
      </c>
      <c r="E83" s="16">
        <v>12500</v>
      </c>
      <c r="G83" s="5" t="s">
        <v>169</v>
      </c>
      <c r="H83" s="6">
        <v>0</v>
      </c>
      <c r="M83" s="5" t="s">
        <v>139</v>
      </c>
      <c r="N83" s="6">
        <v>4</v>
      </c>
      <c r="AK83" s="5" t="s">
        <v>169</v>
      </c>
      <c r="AL83" s="16">
        <v>319.44444444444446</v>
      </c>
    </row>
    <row r="84" spans="2:38" x14ac:dyDescent="0.25">
      <c r="B84" s="5" t="s">
        <v>23</v>
      </c>
      <c r="C84" s="16">
        <v>12600</v>
      </c>
      <c r="D84" s="16"/>
      <c r="E84" s="16">
        <v>12600</v>
      </c>
      <c r="G84" s="5" t="s">
        <v>170</v>
      </c>
      <c r="H84" s="6"/>
      <c r="M84" s="5" t="s">
        <v>153</v>
      </c>
      <c r="N84" s="6">
        <v>4</v>
      </c>
      <c r="AK84" s="5" t="s">
        <v>47</v>
      </c>
      <c r="AL84" s="16">
        <v>319.44444444444446</v>
      </c>
    </row>
    <row r="85" spans="2:38" x14ac:dyDescent="0.25">
      <c r="B85" s="5" t="s">
        <v>177</v>
      </c>
      <c r="C85" s="16">
        <v>12622</v>
      </c>
      <c r="D85" s="16"/>
      <c r="E85" s="16">
        <v>12622</v>
      </c>
      <c r="G85" s="5" t="s">
        <v>171</v>
      </c>
      <c r="H85" s="6">
        <v>0</v>
      </c>
      <c r="M85" s="5" t="s">
        <v>48</v>
      </c>
      <c r="N85" s="6">
        <v>4</v>
      </c>
      <c r="AK85" s="5" t="s">
        <v>171</v>
      </c>
      <c r="AL85" s="16">
        <v>333.33333333333331</v>
      </c>
    </row>
    <row r="86" spans="2:38" x14ac:dyDescent="0.25">
      <c r="B86" s="5" t="s">
        <v>190</v>
      </c>
      <c r="C86" s="16">
        <v>12625</v>
      </c>
      <c r="D86" s="16"/>
      <c r="E86" s="16">
        <v>12625</v>
      </c>
      <c r="G86" s="5" t="s">
        <v>172</v>
      </c>
      <c r="H86" s="6">
        <v>0</v>
      </c>
      <c r="M86" s="5" t="s">
        <v>125</v>
      </c>
      <c r="N86" s="6">
        <v>4</v>
      </c>
      <c r="AK86" s="5" t="s">
        <v>49</v>
      </c>
      <c r="AL86" s="16">
        <v>333.33333333333331</v>
      </c>
    </row>
    <row r="87" spans="2:38" x14ac:dyDescent="0.25">
      <c r="B87" s="5" t="s">
        <v>134</v>
      </c>
      <c r="C87" s="16">
        <v>12638</v>
      </c>
      <c r="D87" s="16"/>
      <c r="E87" s="16">
        <v>12638</v>
      </c>
      <c r="G87" s="5" t="s">
        <v>173</v>
      </c>
      <c r="H87" s="6">
        <v>0.2</v>
      </c>
      <c r="M87" s="5" t="s">
        <v>34</v>
      </c>
      <c r="N87" s="6">
        <v>4</v>
      </c>
      <c r="AK87" s="5" t="s">
        <v>133</v>
      </c>
      <c r="AL87" s="16">
        <v>333.33333333333331</v>
      </c>
    </row>
    <row r="88" spans="2:38" x14ac:dyDescent="0.25">
      <c r="B88" s="5" t="s">
        <v>20</v>
      </c>
      <c r="C88" s="16">
        <v>12735</v>
      </c>
      <c r="D88" s="16">
        <v>0</v>
      </c>
      <c r="E88" s="16">
        <v>12735</v>
      </c>
      <c r="G88" s="5" t="s">
        <v>174</v>
      </c>
      <c r="H88" s="6">
        <v>0</v>
      </c>
      <c r="M88" s="5" t="s">
        <v>155</v>
      </c>
      <c r="N88" s="6">
        <v>4</v>
      </c>
      <c r="AK88" s="5" t="s">
        <v>41</v>
      </c>
      <c r="AL88" s="16">
        <v>333.33333333333331</v>
      </c>
    </row>
    <row r="89" spans="2:38" x14ac:dyDescent="0.25">
      <c r="B89" s="5" t="s">
        <v>142</v>
      </c>
      <c r="C89" s="16">
        <v>12738</v>
      </c>
      <c r="D89" s="16"/>
      <c r="E89" s="16">
        <v>12738</v>
      </c>
      <c r="G89" s="5" t="s">
        <v>175</v>
      </c>
      <c r="H89" s="6"/>
      <c r="M89" s="5" t="s">
        <v>39</v>
      </c>
      <c r="N89" s="6">
        <v>4</v>
      </c>
      <c r="AK89" s="5" t="s">
        <v>186</v>
      </c>
      <c r="AL89" s="16">
        <v>336.66666666666669</v>
      </c>
    </row>
    <row r="90" spans="2:38" x14ac:dyDescent="0.25">
      <c r="B90" s="5" t="s">
        <v>121</v>
      </c>
      <c r="C90" s="16">
        <v>12800</v>
      </c>
      <c r="D90" s="16"/>
      <c r="E90" s="16">
        <v>12800</v>
      </c>
      <c r="G90" s="5" t="s">
        <v>176</v>
      </c>
      <c r="H90" s="6">
        <v>0</v>
      </c>
      <c r="M90" s="5" t="s">
        <v>20</v>
      </c>
      <c r="N90" s="6">
        <v>4</v>
      </c>
      <c r="AK90" s="5" t="s">
        <v>154</v>
      </c>
      <c r="AL90" s="16">
        <v>338.33333333333331</v>
      </c>
    </row>
    <row r="91" spans="2:38" x14ac:dyDescent="0.25">
      <c r="B91" s="5" t="s">
        <v>135</v>
      </c>
      <c r="C91" s="16">
        <v>13000</v>
      </c>
      <c r="D91" s="16">
        <v>0</v>
      </c>
      <c r="E91" s="16">
        <v>13000</v>
      </c>
      <c r="G91" s="5" t="s">
        <v>177</v>
      </c>
      <c r="H91" s="6"/>
      <c r="M91" s="5" t="s">
        <v>177</v>
      </c>
      <c r="N91" s="6">
        <v>4</v>
      </c>
      <c r="AK91" s="5" t="s">
        <v>13</v>
      </c>
      <c r="AL91" s="16">
        <v>338.88888888888891</v>
      </c>
    </row>
    <row r="92" spans="2:38" x14ac:dyDescent="0.25">
      <c r="B92" s="5" t="s">
        <v>39</v>
      </c>
      <c r="C92" s="16">
        <v>13000</v>
      </c>
      <c r="D92" s="16"/>
      <c r="E92" s="16">
        <v>13000</v>
      </c>
      <c r="G92" s="5" t="s">
        <v>178</v>
      </c>
      <c r="H92" s="6">
        <v>0.16666666666666666</v>
      </c>
      <c r="M92" s="5" t="s">
        <v>25</v>
      </c>
      <c r="N92" s="6">
        <v>4</v>
      </c>
      <c r="AK92" s="5" t="s">
        <v>164</v>
      </c>
      <c r="AL92" s="16">
        <v>347.22222222222223</v>
      </c>
    </row>
    <row r="93" spans="2:38" x14ac:dyDescent="0.25">
      <c r="B93" s="5" t="s">
        <v>120</v>
      </c>
      <c r="C93" s="16">
        <v>13000</v>
      </c>
      <c r="D93" s="16"/>
      <c r="E93" s="16">
        <v>13000</v>
      </c>
      <c r="G93" s="5" t="s">
        <v>30</v>
      </c>
      <c r="H93" s="6"/>
      <c r="M93" s="5" t="s">
        <v>128</v>
      </c>
      <c r="N93" s="6">
        <v>4</v>
      </c>
      <c r="AK93" s="5" t="s">
        <v>23</v>
      </c>
      <c r="AL93" s="16">
        <v>350</v>
      </c>
    </row>
    <row r="94" spans="2:38" x14ac:dyDescent="0.25">
      <c r="B94" s="5" t="s">
        <v>188</v>
      </c>
      <c r="C94" s="16">
        <v>13000</v>
      </c>
      <c r="D94" s="16"/>
      <c r="E94" s="16">
        <v>13000</v>
      </c>
      <c r="G94" s="5" t="s">
        <v>179</v>
      </c>
      <c r="H94" s="6">
        <v>0</v>
      </c>
      <c r="M94" s="5" t="s">
        <v>135</v>
      </c>
      <c r="N94" s="6">
        <v>4</v>
      </c>
      <c r="AK94" s="5" t="s">
        <v>173</v>
      </c>
      <c r="AL94" s="16">
        <v>353</v>
      </c>
    </row>
    <row r="95" spans="2:38" x14ac:dyDescent="0.25">
      <c r="B95" s="5" t="s">
        <v>181</v>
      </c>
      <c r="C95" s="16">
        <v>13000</v>
      </c>
      <c r="D95" s="16"/>
      <c r="E95" s="16">
        <v>13000</v>
      </c>
      <c r="G95" s="5" t="s">
        <v>180</v>
      </c>
      <c r="H95" s="6">
        <v>0</v>
      </c>
      <c r="M95" s="5" t="s">
        <v>158</v>
      </c>
      <c r="N95" s="6">
        <v>4</v>
      </c>
      <c r="AK95" s="5" t="s">
        <v>143</v>
      </c>
      <c r="AL95" s="16">
        <v>357.14285714285717</v>
      </c>
    </row>
    <row r="96" spans="2:38" x14ac:dyDescent="0.25">
      <c r="B96" s="5" t="s">
        <v>250</v>
      </c>
      <c r="C96" s="16">
        <v>13000</v>
      </c>
      <c r="D96" s="16"/>
      <c r="E96" s="16">
        <v>13000</v>
      </c>
      <c r="G96" s="5" t="s">
        <v>181</v>
      </c>
      <c r="H96" s="6">
        <v>0</v>
      </c>
      <c r="M96" s="5" t="s">
        <v>250</v>
      </c>
      <c r="N96" s="6">
        <v>4</v>
      </c>
      <c r="AK96" s="5" t="s">
        <v>193</v>
      </c>
      <c r="AL96" s="16">
        <v>361.11111111111109</v>
      </c>
    </row>
    <row r="97" spans="2:38" x14ac:dyDescent="0.25">
      <c r="B97" s="5" t="s">
        <v>193</v>
      </c>
      <c r="C97" s="16">
        <v>13000</v>
      </c>
      <c r="D97" s="16">
        <v>0</v>
      </c>
      <c r="E97" s="16">
        <v>13000</v>
      </c>
      <c r="G97" s="5" t="s">
        <v>182</v>
      </c>
      <c r="H97" s="6">
        <v>0</v>
      </c>
      <c r="M97" s="5" t="s">
        <v>249</v>
      </c>
      <c r="N97" s="6">
        <v>4</v>
      </c>
      <c r="AK97" s="5" t="s">
        <v>185</v>
      </c>
      <c r="AL97" s="16">
        <v>362.75</v>
      </c>
    </row>
    <row r="98" spans="2:38" x14ac:dyDescent="0.25">
      <c r="B98" s="5" t="s">
        <v>179</v>
      </c>
      <c r="C98" s="16">
        <v>13000</v>
      </c>
      <c r="D98" s="16">
        <v>1</v>
      </c>
      <c r="E98" s="16">
        <v>13001</v>
      </c>
      <c r="G98" s="5" t="s">
        <v>183</v>
      </c>
      <c r="H98" s="6">
        <v>0</v>
      </c>
      <c r="M98" s="5" t="s">
        <v>127</v>
      </c>
      <c r="N98" s="6">
        <v>4.5</v>
      </c>
      <c r="AK98" s="5" t="s">
        <v>249</v>
      </c>
      <c r="AL98" s="16">
        <v>364.58333333333331</v>
      </c>
    </row>
    <row r="99" spans="2:38" x14ac:dyDescent="0.25">
      <c r="B99" s="5" t="s">
        <v>185</v>
      </c>
      <c r="C99" s="16">
        <v>13059</v>
      </c>
      <c r="D99" s="16"/>
      <c r="E99" s="16">
        <v>13059</v>
      </c>
      <c r="G99" s="5" t="s">
        <v>184</v>
      </c>
      <c r="H99" s="6">
        <v>0</v>
      </c>
      <c r="M99" s="5" t="s">
        <v>43</v>
      </c>
      <c r="N99" s="6">
        <v>5</v>
      </c>
      <c r="AK99" s="5" t="s">
        <v>129</v>
      </c>
      <c r="AL99" s="16">
        <v>364.91666666666669</v>
      </c>
    </row>
    <row r="100" spans="2:38" x14ac:dyDescent="0.25">
      <c r="B100" s="5" t="s">
        <v>129</v>
      </c>
      <c r="C100" s="16">
        <v>13137</v>
      </c>
      <c r="D100" s="16">
        <v>0</v>
      </c>
      <c r="E100" s="16">
        <v>13137</v>
      </c>
      <c r="G100" s="5" t="s">
        <v>185</v>
      </c>
      <c r="H100" s="6">
        <v>0</v>
      </c>
      <c r="M100" s="5" t="s">
        <v>30</v>
      </c>
      <c r="N100" s="6">
        <v>5</v>
      </c>
      <c r="AK100" s="5" t="s">
        <v>176</v>
      </c>
      <c r="AL100" s="16">
        <v>369.04761904761904</v>
      </c>
    </row>
    <row r="101" spans="2:38" x14ac:dyDescent="0.25">
      <c r="B101" s="5" t="s">
        <v>174</v>
      </c>
      <c r="C101" s="16">
        <v>13232</v>
      </c>
      <c r="D101" s="16"/>
      <c r="E101" s="16">
        <v>13232</v>
      </c>
      <c r="G101" s="5" t="s">
        <v>186</v>
      </c>
      <c r="H101" s="6">
        <v>0.2</v>
      </c>
      <c r="M101" s="5" t="s">
        <v>161</v>
      </c>
      <c r="N101" s="6">
        <v>5</v>
      </c>
      <c r="AK101" s="5" t="s">
        <v>131</v>
      </c>
      <c r="AL101" s="16">
        <v>371.22222222222223</v>
      </c>
    </row>
    <row r="102" spans="2:38" x14ac:dyDescent="0.25">
      <c r="B102" s="5" t="s">
        <v>152</v>
      </c>
      <c r="C102" s="16">
        <v>13285</v>
      </c>
      <c r="D102" s="16">
        <v>0</v>
      </c>
      <c r="E102" s="16">
        <v>13285</v>
      </c>
      <c r="G102" s="5" t="s">
        <v>187</v>
      </c>
      <c r="H102" s="6">
        <v>0</v>
      </c>
      <c r="M102" s="5" t="s">
        <v>152</v>
      </c>
      <c r="N102" s="6">
        <v>5</v>
      </c>
      <c r="AK102" s="5" t="s">
        <v>35</v>
      </c>
      <c r="AL102" s="16">
        <v>381.94444444444446</v>
      </c>
    </row>
    <row r="103" spans="2:38" x14ac:dyDescent="0.25">
      <c r="B103" s="5" t="s">
        <v>34</v>
      </c>
      <c r="C103" s="16">
        <v>13312</v>
      </c>
      <c r="D103" s="16"/>
      <c r="E103" s="16">
        <v>13312</v>
      </c>
      <c r="G103" s="5" t="s">
        <v>188</v>
      </c>
      <c r="H103" s="6"/>
      <c r="M103" s="5" t="s">
        <v>137</v>
      </c>
      <c r="N103" s="6">
        <v>5</v>
      </c>
      <c r="AK103" s="5" t="s">
        <v>157</v>
      </c>
      <c r="AL103" s="16">
        <v>388.88888888888891</v>
      </c>
    </row>
    <row r="104" spans="2:38" x14ac:dyDescent="0.25">
      <c r="B104" s="5" t="s">
        <v>139</v>
      </c>
      <c r="C104" s="16">
        <v>13320</v>
      </c>
      <c r="D104" s="16"/>
      <c r="E104" s="16">
        <v>13320</v>
      </c>
      <c r="G104" s="5" t="s">
        <v>189</v>
      </c>
      <c r="H104" s="6">
        <v>0.16666666666666666</v>
      </c>
      <c r="M104" s="5" t="s">
        <v>0</v>
      </c>
      <c r="N104" s="6">
        <v>5</v>
      </c>
      <c r="AK104" s="5" t="s">
        <v>187</v>
      </c>
      <c r="AL104" s="16">
        <v>392.85714285714283</v>
      </c>
    </row>
    <row r="105" spans="2:38" x14ac:dyDescent="0.25">
      <c r="B105" s="5" t="s">
        <v>131</v>
      </c>
      <c r="C105" s="16">
        <v>13364</v>
      </c>
      <c r="D105" s="16"/>
      <c r="E105" s="16">
        <v>13364</v>
      </c>
      <c r="G105" s="5" t="s">
        <v>190</v>
      </c>
      <c r="H105" s="6"/>
      <c r="M105" s="5" t="s">
        <v>172</v>
      </c>
      <c r="N105" s="6">
        <v>5</v>
      </c>
      <c r="AK105" s="5" t="s">
        <v>28</v>
      </c>
      <c r="AL105" s="16">
        <v>400</v>
      </c>
    </row>
    <row r="106" spans="2:38" x14ac:dyDescent="0.25">
      <c r="B106" s="5" t="s">
        <v>165</v>
      </c>
      <c r="C106" s="16">
        <v>13500</v>
      </c>
      <c r="D106" s="16">
        <v>0</v>
      </c>
      <c r="E106" s="16">
        <v>13500</v>
      </c>
      <c r="G106" s="5" t="s">
        <v>191</v>
      </c>
      <c r="H106" s="6"/>
      <c r="M106" s="5" t="s">
        <v>142</v>
      </c>
      <c r="N106" s="6">
        <v>5</v>
      </c>
      <c r="AK106" s="5" t="s">
        <v>24</v>
      </c>
      <c r="AL106" s="16">
        <v>416.66666666666669</v>
      </c>
    </row>
    <row r="107" spans="2:38" x14ac:dyDescent="0.25">
      <c r="B107" s="5" t="s">
        <v>254</v>
      </c>
      <c r="C107" s="16">
        <v>13750</v>
      </c>
      <c r="D107" s="16"/>
      <c r="E107" s="16">
        <v>13750</v>
      </c>
      <c r="G107" s="5" t="s">
        <v>192</v>
      </c>
      <c r="H107" s="6">
        <v>0</v>
      </c>
      <c r="M107" s="5" t="s">
        <v>42</v>
      </c>
      <c r="N107" s="6">
        <v>5</v>
      </c>
      <c r="AK107" s="5" t="s">
        <v>190</v>
      </c>
      <c r="AL107" s="16">
        <v>420.83333333333331</v>
      </c>
    </row>
    <row r="108" spans="2:38" x14ac:dyDescent="0.25">
      <c r="B108" s="5" t="s">
        <v>35</v>
      </c>
      <c r="C108" s="16">
        <v>13750</v>
      </c>
      <c r="D108" s="16"/>
      <c r="E108" s="16">
        <v>13750</v>
      </c>
      <c r="G108" s="5" t="s">
        <v>193</v>
      </c>
      <c r="H108" s="6">
        <v>0</v>
      </c>
      <c r="M108" s="5" t="s">
        <v>192</v>
      </c>
      <c r="N108" s="6">
        <v>8</v>
      </c>
      <c r="AK108" s="5" t="s">
        <v>188</v>
      </c>
      <c r="AL108" s="16">
        <v>433.33333333333331</v>
      </c>
    </row>
    <row r="109" spans="2:38" x14ac:dyDescent="0.25">
      <c r="B109" s="5" t="s">
        <v>157</v>
      </c>
      <c r="C109" s="16">
        <v>14000</v>
      </c>
      <c r="D109" s="16"/>
      <c r="E109" s="16">
        <v>14000</v>
      </c>
      <c r="G109" s="5" t="s">
        <v>230</v>
      </c>
      <c r="H109" s="6"/>
      <c r="M109" s="5" t="s">
        <v>15</v>
      </c>
      <c r="N109" s="6">
        <v>10</v>
      </c>
      <c r="AK109" s="5" t="s">
        <v>181</v>
      </c>
      <c r="AL109" s="16">
        <v>433.33333333333331</v>
      </c>
    </row>
    <row r="110" spans="2:38" x14ac:dyDescent="0.25">
      <c r="B110" s="5" t="s">
        <v>140</v>
      </c>
      <c r="C110" s="16">
        <v>14000</v>
      </c>
      <c r="D110" s="16">
        <v>0</v>
      </c>
      <c r="E110" s="16">
        <v>14000</v>
      </c>
      <c r="G110" s="5" t="s">
        <v>239</v>
      </c>
      <c r="H110" s="6"/>
      <c r="M110" s="5" t="s">
        <v>32</v>
      </c>
      <c r="N110" s="6">
        <v>10</v>
      </c>
      <c r="AK110" s="5" t="s">
        <v>179</v>
      </c>
      <c r="AL110" s="16">
        <v>433.36666666666667</v>
      </c>
    </row>
    <row r="111" spans="2:38" x14ac:dyDescent="0.25">
      <c r="B111" s="5" t="s">
        <v>175</v>
      </c>
      <c r="C111" s="16">
        <v>14352</v>
      </c>
      <c r="D111" s="16"/>
      <c r="E111" s="16">
        <v>14352</v>
      </c>
      <c r="G111" s="5" t="s">
        <v>249</v>
      </c>
      <c r="H111" s="6">
        <v>0</v>
      </c>
      <c r="M111" s="5" t="s">
        <v>44</v>
      </c>
      <c r="N111" s="6">
        <v>10</v>
      </c>
      <c r="AK111" s="5" t="s">
        <v>147</v>
      </c>
      <c r="AL111" s="16">
        <v>440</v>
      </c>
    </row>
    <row r="112" spans="2:38" x14ac:dyDescent="0.25">
      <c r="B112" s="5" t="s">
        <v>143</v>
      </c>
      <c r="C112" s="16">
        <v>15000</v>
      </c>
      <c r="D112" s="16"/>
      <c r="E112" s="16">
        <v>15000</v>
      </c>
      <c r="G112" s="5" t="s">
        <v>250</v>
      </c>
      <c r="H112" s="6">
        <v>0.2857142857142857</v>
      </c>
      <c r="M112" s="5" t="s">
        <v>162</v>
      </c>
      <c r="N112" s="6">
        <v>10</v>
      </c>
      <c r="AK112" s="5" t="s">
        <v>174</v>
      </c>
      <c r="AL112" s="16">
        <v>441.06666666666666</v>
      </c>
    </row>
    <row r="113" spans="2:38" x14ac:dyDescent="0.25">
      <c r="B113" s="5" t="s">
        <v>158</v>
      </c>
      <c r="C113" s="16">
        <v>15000</v>
      </c>
      <c r="D113" s="16"/>
      <c r="E113" s="16">
        <v>15000</v>
      </c>
      <c r="G113" s="5" t="s">
        <v>251</v>
      </c>
      <c r="H113" s="6">
        <v>0.125</v>
      </c>
      <c r="M113" s="5" t="s">
        <v>141</v>
      </c>
      <c r="N113" s="6">
        <v>10</v>
      </c>
      <c r="AK113" s="5" t="s">
        <v>189</v>
      </c>
      <c r="AL113" s="16">
        <v>458.33333333333331</v>
      </c>
    </row>
    <row r="114" spans="2:38" x14ac:dyDescent="0.25">
      <c r="B114" s="5" t="s">
        <v>43</v>
      </c>
      <c r="C114" s="16">
        <v>15237</v>
      </c>
      <c r="D114" s="16"/>
      <c r="E114" s="16">
        <v>15237</v>
      </c>
      <c r="G114" s="5" t="s">
        <v>252</v>
      </c>
      <c r="H114" s="6">
        <v>0</v>
      </c>
      <c r="M114" s="5" t="s">
        <v>29</v>
      </c>
      <c r="N114" s="6">
        <v>12</v>
      </c>
      <c r="AK114" s="5" t="s">
        <v>140</v>
      </c>
      <c r="AL114" s="16">
        <v>466.66666666666669</v>
      </c>
    </row>
    <row r="115" spans="2:38" x14ac:dyDescent="0.25">
      <c r="B115" s="5" t="s">
        <v>161</v>
      </c>
      <c r="C115" s="16">
        <v>15330</v>
      </c>
      <c r="D115" s="16">
        <v>0</v>
      </c>
      <c r="E115" s="16">
        <v>15330</v>
      </c>
      <c r="G115" s="5" t="s">
        <v>253</v>
      </c>
      <c r="H115" s="6">
        <v>0</v>
      </c>
      <c r="M115" s="5" t="s">
        <v>123</v>
      </c>
      <c r="N115" s="6">
        <v>12</v>
      </c>
      <c r="AK115" s="5" t="s">
        <v>22</v>
      </c>
      <c r="AL115" s="16">
        <v>467.63888888888891</v>
      </c>
    </row>
    <row r="116" spans="2:38" x14ac:dyDescent="0.25">
      <c r="B116" s="5" t="s">
        <v>176</v>
      </c>
      <c r="C116" s="16">
        <v>15500</v>
      </c>
      <c r="D116" s="16"/>
      <c r="E116" s="16">
        <v>15500</v>
      </c>
      <c r="G116" s="5" t="s">
        <v>254</v>
      </c>
      <c r="H116" s="6">
        <v>0</v>
      </c>
      <c r="M116" s="5" t="s">
        <v>45</v>
      </c>
      <c r="N116" s="6">
        <v>20</v>
      </c>
      <c r="AK116" s="5" t="s">
        <v>175</v>
      </c>
      <c r="AL116" s="16">
        <v>478.4</v>
      </c>
    </row>
    <row r="117" spans="2:38" x14ac:dyDescent="0.25">
      <c r="B117" s="5" t="s">
        <v>166</v>
      </c>
      <c r="C117" s="16">
        <v>15518</v>
      </c>
      <c r="D117" s="16">
        <v>0</v>
      </c>
      <c r="E117" s="16">
        <v>15518</v>
      </c>
    </row>
    <row r="118" spans="2:38" x14ac:dyDescent="0.25">
      <c r="B118" s="5" t="s">
        <v>147</v>
      </c>
      <c r="C118" s="16">
        <v>15840</v>
      </c>
      <c r="D118" s="16">
        <v>0</v>
      </c>
      <c r="E118" s="16">
        <v>15840</v>
      </c>
    </row>
    <row r="119" spans="2:38" x14ac:dyDescent="0.25">
      <c r="B119" s="5" t="s">
        <v>187</v>
      </c>
      <c r="C119" s="16">
        <v>16500</v>
      </c>
      <c r="D119" s="16">
        <v>0</v>
      </c>
      <c r="E119" s="16">
        <v>16500</v>
      </c>
    </row>
    <row r="120" spans="2:38" x14ac:dyDescent="0.25">
      <c r="B120" s="5" t="s">
        <v>30</v>
      </c>
      <c r="C120" s="16">
        <v>16522</v>
      </c>
      <c r="D120" s="16"/>
      <c r="E120" s="16">
        <v>16522</v>
      </c>
    </row>
    <row r="121" spans="2:38" x14ac:dyDescent="0.25">
      <c r="B121" s="5" t="s">
        <v>22</v>
      </c>
      <c r="C121" s="16">
        <v>16835</v>
      </c>
      <c r="D121" s="16"/>
      <c r="E121" s="16">
        <v>16835</v>
      </c>
    </row>
    <row r="122" spans="2:38" x14ac:dyDescent="0.25">
      <c r="B122" s="5" t="s">
        <v>141</v>
      </c>
      <c r="C122" s="16">
        <v>17000</v>
      </c>
      <c r="D122" s="16"/>
      <c r="E122" s="16">
        <v>17000</v>
      </c>
    </row>
    <row r="123" spans="2:38" x14ac:dyDescent="0.25">
      <c r="B123" s="5" t="s">
        <v>249</v>
      </c>
      <c r="C123" s="16">
        <v>17500</v>
      </c>
      <c r="D123" s="16"/>
      <c r="E123" s="16">
        <v>17500</v>
      </c>
    </row>
  </sheetData>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Chair dashboard</vt:lpstr>
      <vt:lpstr>NED dashboard</vt:lpstr>
      <vt:lpstr>Full data</vt:lpstr>
      <vt:lpstr>Chair tables</vt:lpstr>
      <vt:lpstr>NED tables</vt:lpstr>
      <vt:lpstr>'Chair dashboard'!Print_Area</vt:lpstr>
      <vt:lpstr>Introduction!Print_Area</vt:lpstr>
      <vt:lpstr>'NED dashboard'!Print_Area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Gulliver</dc:creator>
  <cp:lastModifiedBy>Deborah Gulliver</cp:lastModifiedBy>
  <cp:lastPrinted>2015-12-21T10:59:51Z</cp:lastPrinted>
  <dcterms:created xsi:type="dcterms:W3CDTF">2015-11-30T14:22:43Z</dcterms:created>
  <dcterms:modified xsi:type="dcterms:W3CDTF">2016-01-22T10:20:43Z</dcterms:modified>
</cp:coreProperties>
</file>