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drawings/drawing3.xml" ContentType="application/vnd.openxmlformats-officedocument.drawing+xml"/>
  <Override PartName="/xl/slicers/slicer2.xml" ContentType="application/vnd.ms-excel.slicer+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20" yWindow="405" windowWidth="24240" windowHeight="11490"/>
  </bookViews>
  <sheets>
    <sheet name="Introduction" sheetId="7" r:id="rId1"/>
    <sheet name="Chair dashboard" sheetId="4" r:id="rId2"/>
    <sheet name="NED dashboard" sheetId="6" r:id="rId3"/>
    <sheet name="Full data" sheetId="1" r:id="rId4"/>
    <sheet name="Chair tables" sheetId="3" state="hidden" r:id="rId5"/>
    <sheet name="NED tables" sheetId="5" state="hidden" r:id="rId6"/>
  </sheets>
  <definedNames>
    <definedName name="_xlnm._FilterDatabase" localSheetId="3" hidden="1">'Full data'!$A$1:$AH$114</definedName>
    <definedName name="_xlnm.Print_Area" localSheetId="1">'Chair dashboard'!$B$2:$P$36</definedName>
    <definedName name="_xlnm.Print_Area" localSheetId="0">Introduction!$B$2:$P$39</definedName>
    <definedName name="_xlnm.Print_Area" localSheetId="2">'NED dashboard'!$B$2:$P$39</definedName>
    <definedName name="Slicer_FT_status">#N/A</definedName>
    <definedName name="Slicer_FT_status1">#N/A</definedName>
    <definedName name="Slicer_Region">#N/A</definedName>
    <definedName name="Slicer_Region1">#N/A</definedName>
    <definedName name="Slicer_Trust_size">#N/A</definedName>
    <definedName name="Slicer_Trust_size1">#N/A</definedName>
    <definedName name="Slicer_Trust_type">#N/A</definedName>
    <definedName name="Slicer_Trust_type1">#N/A</definedName>
  </definedNames>
  <calcPr calcId="145621"/>
  <pivotCaches>
    <pivotCache cacheId="0" r:id="rId7"/>
  </pivotCaches>
  <extLst>
    <ext xmlns:x14="http://schemas.microsoft.com/office/spreadsheetml/2009/9/main" uri="{BBE1A952-AA13-448e-AADC-164F8A28A991}">
      <x14:slicerCaches>
        <x14:slicerCache r:id="rId8"/>
        <x14:slicerCache r:id="rId9"/>
        <x14:slicerCache r:id="rId10"/>
        <x14:slicerCache r:id="rId11"/>
        <x14:slicerCache r:id="rId12"/>
        <x14:slicerCache r:id="rId13"/>
        <x14:slicerCache r:id="rId14"/>
        <x14:slicerCache r:id="rId15"/>
      </x14:slicerCaches>
    </ext>
    <ext xmlns:x14="http://schemas.microsoft.com/office/spreadsheetml/2009/9/main" uri="{79F54976-1DA5-4618-B147-4CDE4B953A38}">
      <x14:workbookPr/>
    </ext>
  </extLst>
</workbook>
</file>

<file path=xl/calcChain.xml><?xml version="1.0" encoding="utf-8"?>
<calcChain xmlns="http://schemas.openxmlformats.org/spreadsheetml/2006/main">
  <c r="D7" i="5" l="1"/>
  <c r="D6" i="5" s="1"/>
  <c r="D5" i="5"/>
  <c r="D4" i="5"/>
  <c r="D7" i="3"/>
  <c r="D6" i="3" s="1"/>
  <c r="D5" i="3"/>
  <c r="D4" i="3"/>
  <c r="P9" i="5"/>
  <c r="B1" i="5" l="1"/>
  <c r="T34" i="1"/>
  <c r="Q34" i="1"/>
  <c r="I34" i="1"/>
  <c r="Q20" i="1" l="1"/>
  <c r="W20" i="1"/>
  <c r="T20" i="1"/>
  <c r="L20" i="1"/>
  <c r="I20" i="1"/>
  <c r="X20" i="1" l="1"/>
  <c r="M20" i="1"/>
  <c r="L6" i="1"/>
  <c r="L58" i="1"/>
  <c r="L83" i="1"/>
  <c r="W83" i="1"/>
  <c r="T83" i="1"/>
  <c r="Q83" i="1"/>
  <c r="I83" i="1"/>
  <c r="W64" i="1"/>
  <c r="T64" i="1"/>
  <c r="Q64" i="1"/>
  <c r="W58" i="1"/>
  <c r="T58" i="1"/>
  <c r="Q58" i="1"/>
  <c r="I58" i="1"/>
  <c r="M58" i="1" s="1"/>
  <c r="W6" i="1"/>
  <c r="T6" i="1"/>
  <c r="Q6" i="1"/>
  <c r="I6" i="1"/>
  <c r="X83" i="1" l="1"/>
  <c r="X6" i="1"/>
  <c r="M83" i="1"/>
  <c r="X64" i="1"/>
  <c r="X58" i="1"/>
  <c r="M6" i="1"/>
  <c r="U7" i="3"/>
  <c r="U8" i="3"/>
  <c r="U9" i="3"/>
  <c r="U10" i="3"/>
  <c r="U11" i="3"/>
  <c r="U12" i="3"/>
  <c r="U13" i="3"/>
  <c r="U14" i="3"/>
  <c r="U15" i="3"/>
  <c r="U16" i="3"/>
  <c r="U17" i="3"/>
  <c r="U18" i="3"/>
  <c r="U19" i="3"/>
  <c r="U20" i="3"/>
  <c r="U21" i="3"/>
  <c r="U22" i="3"/>
  <c r="U23" i="3"/>
  <c r="U24" i="3"/>
  <c r="U25" i="3"/>
  <c r="U26" i="3"/>
  <c r="U6" i="3"/>
  <c r="B2" i="5" l="1"/>
  <c r="W76" i="1"/>
  <c r="X76" i="1" s="1"/>
  <c r="L76" i="1"/>
  <c r="M76" i="1" s="1"/>
  <c r="AC18" i="5"/>
  <c r="AD18" i="5"/>
  <c r="AE18" i="5"/>
  <c r="Q40" i="1" l="1"/>
  <c r="AE14" i="5"/>
  <c r="AE17" i="5"/>
  <c r="AC14" i="5"/>
  <c r="AD14" i="5"/>
  <c r="B2" i="3" l="1"/>
  <c r="F8" i="3"/>
  <c r="I8" i="3" s="1"/>
  <c r="W2" i="1"/>
  <c r="W70" i="1"/>
  <c r="W5" i="1"/>
  <c r="W71" i="1"/>
  <c r="W7" i="1"/>
  <c r="W8" i="1"/>
  <c r="W72" i="1"/>
  <c r="W73" i="1"/>
  <c r="W74" i="1"/>
  <c r="W9" i="1"/>
  <c r="W75" i="1"/>
  <c r="W10" i="1"/>
  <c r="W11" i="1"/>
  <c r="W77" i="1"/>
  <c r="W78" i="1"/>
  <c r="W80" i="1"/>
  <c r="W12" i="1"/>
  <c r="W47" i="1"/>
  <c r="W81" i="1"/>
  <c r="W48" i="1"/>
  <c r="W49" i="1"/>
  <c r="W50" i="1"/>
  <c r="W82" i="1"/>
  <c r="W14" i="1"/>
  <c r="W84" i="1"/>
  <c r="W16" i="1"/>
  <c r="W86" i="1"/>
  <c r="W87" i="1"/>
  <c r="W88" i="1"/>
  <c r="W52" i="1"/>
  <c r="W89" i="1"/>
  <c r="W90" i="1"/>
  <c r="W53" i="1"/>
  <c r="W17" i="1"/>
  <c r="W91" i="1"/>
  <c r="W92" i="1"/>
  <c r="W18" i="1"/>
  <c r="W93" i="1"/>
  <c r="W19" i="1"/>
  <c r="W54" i="1"/>
  <c r="W55" i="1"/>
  <c r="W21" i="1"/>
  <c r="W94" i="1"/>
  <c r="W95" i="1"/>
  <c r="W22" i="1"/>
  <c r="W96" i="1"/>
  <c r="W97" i="1"/>
  <c r="W23" i="1"/>
  <c r="W24" i="1"/>
  <c r="W25" i="1"/>
  <c r="W98" i="1"/>
  <c r="W26" i="1"/>
  <c r="W27" i="1"/>
  <c r="W28" i="1"/>
  <c r="W57" i="1"/>
  <c r="W30" i="1"/>
  <c r="W99" i="1"/>
  <c r="W60" i="1"/>
  <c r="W31" i="1"/>
  <c r="W61" i="1"/>
  <c r="W100" i="1"/>
  <c r="W101" i="1"/>
  <c r="W33" i="1"/>
  <c r="W62" i="1"/>
  <c r="W102" i="1"/>
  <c r="W103" i="1"/>
  <c r="W104" i="1"/>
  <c r="W105" i="1"/>
  <c r="W106" i="1"/>
  <c r="W107" i="1"/>
  <c r="W35" i="1"/>
  <c r="W63" i="1"/>
  <c r="W36" i="1"/>
  <c r="W37" i="1"/>
  <c r="W38" i="1"/>
  <c r="W39" i="1"/>
  <c r="W108" i="1"/>
  <c r="W109" i="1"/>
  <c r="W111" i="1"/>
  <c r="W41" i="1"/>
  <c r="W112" i="1"/>
  <c r="W113" i="1"/>
  <c r="W42" i="1"/>
  <c r="W43" i="1"/>
  <c r="W114" i="1"/>
  <c r="W115" i="1"/>
  <c r="W65" i="1"/>
  <c r="W66" i="1"/>
  <c r="W44" i="1"/>
  <c r="W45" i="1"/>
  <c r="W67" i="1"/>
  <c r="W68" i="1"/>
  <c r="T2" i="1"/>
  <c r="T4" i="1"/>
  <c r="T69" i="1"/>
  <c r="T70" i="1"/>
  <c r="T5" i="1"/>
  <c r="T71" i="1"/>
  <c r="T7" i="1"/>
  <c r="T8" i="1"/>
  <c r="T72" i="1"/>
  <c r="T73" i="1"/>
  <c r="T74" i="1"/>
  <c r="T9" i="1"/>
  <c r="T75" i="1"/>
  <c r="T10" i="1"/>
  <c r="T11" i="1"/>
  <c r="T77" i="1"/>
  <c r="T78" i="1"/>
  <c r="T79" i="1"/>
  <c r="T80" i="1"/>
  <c r="T3" i="1"/>
  <c r="T12" i="1"/>
  <c r="X12" i="1" s="1"/>
  <c r="T47" i="1"/>
  <c r="T81" i="1"/>
  <c r="T13" i="1"/>
  <c r="T48" i="1"/>
  <c r="T49" i="1"/>
  <c r="T50" i="1"/>
  <c r="T82" i="1"/>
  <c r="T14" i="1"/>
  <c r="T15" i="1"/>
  <c r="T84" i="1"/>
  <c r="T16" i="1"/>
  <c r="T85" i="1"/>
  <c r="T86" i="1"/>
  <c r="T87" i="1"/>
  <c r="T88" i="1"/>
  <c r="T51" i="1"/>
  <c r="T52" i="1"/>
  <c r="T89" i="1"/>
  <c r="T90" i="1"/>
  <c r="T53" i="1"/>
  <c r="T17" i="1"/>
  <c r="T91" i="1"/>
  <c r="T92" i="1"/>
  <c r="T18" i="1"/>
  <c r="T93" i="1"/>
  <c r="T19" i="1"/>
  <c r="T54" i="1"/>
  <c r="T55" i="1"/>
  <c r="T21" i="1"/>
  <c r="T94" i="1"/>
  <c r="T95" i="1"/>
  <c r="T22" i="1"/>
  <c r="T96" i="1"/>
  <c r="T97" i="1"/>
  <c r="T23" i="1"/>
  <c r="T24" i="1"/>
  <c r="T25" i="1"/>
  <c r="T98" i="1"/>
  <c r="T26" i="1"/>
  <c r="T27" i="1"/>
  <c r="T28" i="1"/>
  <c r="T56" i="1"/>
  <c r="T57" i="1"/>
  <c r="T29" i="1"/>
  <c r="T59" i="1"/>
  <c r="T30" i="1"/>
  <c r="T99" i="1"/>
  <c r="T60" i="1"/>
  <c r="T31" i="1"/>
  <c r="T61" i="1"/>
  <c r="T32" i="1"/>
  <c r="T100" i="1"/>
  <c r="T101" i="1"/>
  <c r="T33" i="1"/>
  <c r="T62" i="1"/>
  <c r="T102" i="1"/>
  <c r="T103" i="1"/>
  <c r="T104" i="1"/>
  <c r="T105" i="1"/>
  <c r="T106" i="1"/>
  <c r="T107" i="1"/>
  <c r="T35" i="1"/>
  <c r="T63" i="1"/>
  <c r="T36" i="1"/>
  <c r="T37" i="1"/>
  <c r="T38" i="1"/>
  <c r="T39" i="1"/>
  <c r="T108" i="1"/>
  <c r="T40" i="1"/>
  <c r="T109" i="1"/>
  <c r="T110" i="1"/>
  <c r="T111" i="1"/>
  <c r="T41" i="1"/>
  <c r="T112" i="1"/>
  <c r="T113" i="1"/>
  <c r="T42" i="1"/>
  <c r="T43" i="1"/>
  <c r="T114" i="1"/>
  <c r="T115" i="1"/>
  <c r="T65" i="1"/>
  <c r="T66" i="1"/>
  <c r="T44" i="1"/>
  <c r="T45" i="1"/>
  <c r="T67" i="1"/>
  <c r="T46" i="1"/>
  <c r="T68" i="1"/>
  <c r="Q2" i="1"/>
  <c r="Q4" i="1"/>
  <c r="Q69" i="1"/>
  <c r="Q70" i="1"/>
  <c r="Q5" i="1"/>
  <c r="Q71" i="1"/>
  <c r="Q8" i="1"/>
  <c r="Q72" i="1"/>
  <c r="Q73" i="1"/>
  <c r="Q74" i="1"/>
  <c r="Q9" i="1"/>
  <c r="Q11" i="1"/>
  <c r="Q77" i="1"/>
  <c r="Q78" i="1"/>
  <c r="Q12" i="1"/>
  <c r="Q47" i="1"/>
  <c r="Q50" i="1"/>
  <c r="Q14" i="1"/>
  <c r="Q84" i="1"/>
  <c r="Q16" i="1"/>
  <c r="Q85" i="1"/>
  <c r="Q86" i="1"/>
  <c r="Q87" i="1"/>
  <c r="Q88" i="1"/>
  <c r="Q52" i="1"/>
  <c r="Q89" i="1"/>
  <c r="Q90" i="1"/>
  <c r="Q17" i="1"/>
  <c r="Q91" i="1"/>
  <c r="Q92" i="1"/>
  <c r="Q18" i="1"/>
  <c r="Q93" i="1"/>
  <c r="Q19" i="1"/>
  <c r="Q54" i="1"/>
  <c r="Q55" i="1"/>
  <c r="Q94" i="1"/>
  <c r="Q95" i="1"/>
  <c r="Q97" i="1"/>
  <c r="Q23" i="1"/>
  <c r="Q24" i="1"/>
  <c r="Q25" i="1"/>
  <c r="Q98" i="1"/>
  <c r="Q26" i="1"/>
  <c r="Q27" i="1"/>
  <c r="Q28" i="1"/>
  <c r="Q56" i="1"/>
  <c r="Q59" i="1"/>
  <c r="Q30" i="1"/>
  <c r="Q99" i="1"/>
  <c r="Q60" i="1"/>
  <c r="Q31" i="1"/>
  <c r="Q100" i="1"/>
  <c r="Q101" i="1"/>
  <c r="Q33" i="1"/>
  <c r="Q62" i="1"/>
  <c r="Q102" i="1"/>
  <c r="Q104" i="1"/>
  <c r="Q105" i="1"/>
  <c r="Q107" i="1"/>
  <c r="Q63" i="1"/>
  <c r="Q36" i="1"/>
  <c r="Q37" i="1"/>
  <c r="Q38" i="1"/>
  <c r="Q108" i="1"/>
  <c r="Q109" i="1"/>
  <c r="Q110" i="1"/>
  <c r="Q111" i="1"/>
  <c r="Q41" i="1"/>
  <c r="Q112" i="1"/>
  <c r="Q113" i="1"/>
  <c r="Q42" i="1"/>
  <c r="Q114" i="1"/>
  <c r="Q65" i="1"/>
  <c r="Q44" i="1"/>
  <c r="Q45" i="1"/>
  <c r="Q67" i="1"/>
  <c r="Q46" i="1"/>
  <c r="Q68" i="1"/>
  <c r="L2" i="1"/>
  <c r="L70" i="1"/>
  <c r="L5" i="1"/>
  <c r="L71" i="1"/>
  <c r="L7" i="1"/>
  <c r="L8" i="1"/>
  <c r="L72" i="1"/>
  <c r="L73" i="1"/>
  <c r="L74" i="1"/>
  <c r="L9" i="1"/>
  <c r="L75" i="1"/>
  <c r="L10" i="1"/>
  <c r="L11" i="1"/>
  <c r="L77" i="1"/>
  <c r="L78" i="1"/>
  <c r="L80" i="1"/>
  <c r="L3" i="1"/>
  <c r="L12" i="1"/>
  <c r="L47" i="1"/>
  <c r="L81" i="1"/>
  <c r="L48" i="1"/>
  <c r="L49" i="1"/>
  <c r="L50" i="1"/>
  <c r="L82" i="1"/>
  <c r="L14" i="1"/>
  <c r="L15" i="1"/>
  <c r="L84" i="1"/>
  <c r="L16" i="1"/>
  <c r="L86" i="1"/>
  <c r="L87" i="1"/>
  <c r="L88" i="1"/>
  <c r="L51" i="1"/>
  <c r="L52" i="1"/>
  <c r="L89" i="1"/>
  <c r="L90" i="1"/>
  <c r="L53" i="1"/>
  <c r="L17" i="1"/>
  <c r="L91" i="1"/>
  <c r="L92" i="1"/>
  <c r="L18" i="1"/>
  <c r="L93" i="1"/>
  <c r="L19" i="1"/>
  <c r="L54" i="1"/>
  <c r="L55" i="1"/>
  <c r="L21" i="1"/>
  <c r="L94" i="1"/>
  <c r="L95" i="1"/>
  <c r="L96" i="1"/>
  <c r="L97" i="1"/>
  <c r="L23" i="1"/>
  <c r="L24" i="1"/>
  <c r="L25" i="1"/>
  <c r="L98" i="1"/>
  <c r="L26" i="1"/>
  <c r="L27" i="1"/>
  <c r="L28" i="1"/>
  <c r="L57" i="1"/>
  <c r="L59" i="1"/>
  <c r="L30" i="1"/>
  <c r="L99" i="1"/>
  <c r="L60" i="1"/>
  <c r="L31" i="1"/>
  <c r="L61" i="1"/>
  <c r="L100" i="1"/>
  <c r="L101" i="1"/>
  <c r="L33" i="1"/>
  <c r="L62" i="1"/>
  <c r="L102" i="1"/>
  <c r="L103" i="1"/>
  <c r="L104" i="1"/>
  <c r="L105" i="1"/>
  <c r="L106" i="1"/>
  <c r="L107" i="1"/>
  <c r="L35" i="1"/>
  <c r="L63" i="1"/>
  <c r="L36" i="1"/>
  <c r="L37" i="1"/>
  <c r="L38" i="1"/>
  <c r="L39" i="1"/>
  <c r="L108" i="1"/>
  <c r="L109" i="1"/>
  <c r="L111" i="1"/>
  <c r="L41" i="1"/>
  <c r="L112" i="1"/>
  <c r="L113" i="1"/>
  <c r="L42" i="1"/>
  <c r="L43" i="1"/>
  <c r="L114" i="1"/>
  <c r="L115" i="1"/>
  <c r="L65" i="1"/>
  <c r="L66" i="1"/>
  <c r="L44" i="1"/>
  <c r="L45" i="1"/>
  <c r="L67" i="1"/>
  <c r="L46" i="1"/>
  <c r="L68" i="1"/>
  <c r="I2" i="1"/>
  <c r="I4" i="1"/>
  <c r="I69" i="1"/>
  <c r="I70" i="1"/>
  <c r="I5" i="1"/>
  <c r="I71" i="1"/>
  <c r="I7" i="1"/>
  <c r="I8" i="1"/>
  <c r="I72" i="1"/>
  <c r="I73" i="1"/>
  <c r="I74" i="1"/>
  <c r="I9" i="1"/>
  <c r="I75" i="1"/>
  <c r="I10" i="1"/>
  <c r="I11" i="1"/>
  <c r="I77" i="1"/>
  <c r="I78" i="1"/>
  <c r="I79" i="1"/>
  <c r="I80" i="1"/>
  <c r="I3" i="1"/>
  <c r="I12" i="1"/>
  <c r="I47" i="1"/>
  <c r="I81" i="1"/>
  <c r="I13" i="1"/>
  <c r="I48" i="1"/>
  <c r="I49" i="1"/>
  <c r="I50" i="1"/>
  <c r="I82" i="1"/>
  <c r="I14" i="1"/>
  <c r="I15" i="1"/>
  <c r="I84" i="1"/>
  <c r="I16" i="1"/>
  <c r="I85" i="1"/>
  <c r="I86" i="1"/>
  <c r="I87" i="1"/>
  <c r="I88" i="1"/>
  <c r="I51" i="1"/>
  <c r="I52" i="1"/>
  <c r="I89" i="1"/>
  <c r="I90" i="1"/>
  <c r="I53" i="1"/>
  <c r="I17" i="1"/>
  <c r="I91" i="1"/>
  <c r="I92" i="1"/>
  <c r="I18" i="1"/>
  <c r="I93" i="1"/>
  <c r="I19" i="1"/>
  <c r="I54" i="1"/>
  <c r="I55" i="1"/>
  <c r="I21" i="1"/>
  <c r="I94" i="1"/>
  <c r="I95" i="1"/>
  <c r="I22" i="1"/>
  <c r="I96" i="1"/>
  <c r="I97" i="1"/>
  <c r="I23" i="1"/>
  <c r="I24" i="1"/>
  <c r="I25" i="1"/>
  <c r="M25" i="1" s="1"/>
  <c r="I98" i="1"/>
  <c r="I26" i="1"/>
  <c r="I27" i="1"/>
  <c r="I28" i="1"/>
  <c r="I56" i="1"/>
  <c r="I57" i="1"/>
  <c r="I29" i="1"/>
  <c r="I59" i="1"/>
  <c r="I30" i="1"/>
  <c r="I99" i="1"/>
  <c r="I60" i="1"/>
  <c r="I31" i="1"/>
  <c r="I61" i="1"/>
  <c r="I32" i="1"/>
  <c r="I100" i="1"/>
  <c r="I101" i="1"/>
  <c r="I33" i="1"/>
  <c r="I62" i="1"/>
  <c r="I102" i="1"/>
  <c r="I103" i="1"/>
  <c r="I104" i="1"/>
  <c r="I105" i="1"/>
  <c r="I106" i="1"/>
  <c r="I107" i="1"/>
  <c r="I35" i="1"/>
  <c r="I63" i="1"/>
  <c r="I36" i="1"/>
  <c r="I37" i="1"/>
  <c r="I38" i="1"/>
  <c r="I39" i="1"/>
  <c r="I108" i="1"/>
  <c r="I109" i="1"/>
  <c r="I110" i="1"/>
  <c r="I111" i="1"/>
  <c r="I41" i="1"/>
  <c r="I112" i="1"/>
  <c r="I113" i="1"/>
  <c r="I42" i="1"/>
  <c r="I43" i="1"/>
  <c r="I114" i="1"/>
  <c r="I115" i="1"/>
  <c r="I65" i="1"/>
  <c r="I66" i="1"/>
  <c r="I44" i="1"/>
  <c r="I45" i="1"/>
  <c r="I67" i="1"/>
  <c r="I46" i="1"/>
  <c r="I68" i="1"/>
  <c r="X86" i="1" l="1"/>
  <c r="X38" i="1"/>
  <c r="X106" i="1"/>
  <c r="X33" i="1"/>
  <c r="X90" i="1"/>
  <c r="X77" i="1"/>
  <c r="X73" i="1"/>
  <c r="M46" i="1"/>
  <c r="M115" i="1"/>
  <c r="M41" i="1"/>
  <c r="X67" i="1"/>
  <c r="X114" i="1"/>
  <c r="X111" i="1"/>
  <c r="X60" i="1"/>
  <c r="X24" i="1"/>
  <c r="X94" i="1"/>
  <c r="X18" i="1"/>
  <c r="X89" i="1"/>
  <c r="X50" i="1"/>
  <c r="X11" i="1"/>
  <c r="X72" i="1"/>
  <c r="M68" i="1"/>
  <c r="M65" i="1"/>
  <c r="M112" i="1"/>
  <c r="M82" i="1"/>
  <c r="X82" i="1"/>
  <c r="X47" i="1"/>
  <c r="M39" i="1"/>
  <c r="M107" i="1"/>
  <c r="M62" i="1"/>
  <c r="M31" i="1"/>
  <c r="M57" i="1"/>
  <c r="M95" i="1"/>
  <c r="M93" i="1"/>
  <c r="M90" i="1"/>
  <c r="M86" i="1"/>
  <c r="M47" i="1"/>
  <c r="M77" i="1"/>
  <c r="M73" i="1"/>
  <c r="M70" i="1"/>
  <c r="X115" i="1"/>
  <c r="X41" i="1"/>
  <c r="X39" i="1"/>
  <c r="X107" i="1"/>
  <c r="X62" i="1"/>
  <c r="X31" i="1"/>
  <c r="X57" i="1"/>
  <c r="X25" i="1"/>
  <c r="X95" i="1"/>
  <c r="X93" i="1"/>
  <c r="X68" i="1"/>
  <c r="X65" i="1"/>
  <c r="X112" i="1"/>
  <c r="X108" i="1"/>
  <c r="X35" i="1"/>
  <c r="X102" i="1"/>
  <c r="X61" i="1"/>
  <c r="X98" i="1"/>
  <c r="X22" i="1"/>
  <c r="X19" i="1"/>
  <c r="X53" i="1"/>
  <c r="X87" i="1"/>
  <c r="X14" i="1"/>
  <c r="X81" i="1"/>
  <c r="X78" i="1"/>
  <c r="X74" i="1"/>
  <c r="X5" i="1"/>
  <c r="M60" i="1"/>
  <c r="M50" i="1"/>
  <c r="M72" i="1"/>
  <c r="X45" i="1"/>
  <c r="X43" i="1"/>
  <c r="X37" i="1"/>
  <c r="X105" i="1"/>
  <c r="X101" i="1"/>
  <c r="X99" i="1"/>
  <c r="X28" i="1"/>
  <c r="X23" i="1"/>
  <c r="X21" i="1"/>
  <c r="X92" i="1"/>
  <c r="X52" i="1"/>
  <c r="X16" i="1"/>
  <c r="X49" i="1"/>
  <c r="X10" i="1"/>
  <c r="X8" i="1"/>
  <c r="M108" i="1"/>
  <c r="M35" i="1"/>
  <c r="M102" i="1"/>
  <c r="M61" i="1"/>
  <c r="M98" i="1"/>
  <c r="M19" i="1"/>
  <c r="M53" i="1"/>
  <c r="M87" i="1"/>
  <c r="M14" i="1"/>
  <c r="M81" i="1"/>
  <c r="M78" i="1"/>
  <c r="M74" i="1"/>
  <c r="M5" i="1"/>
  <c r="X70" i="1"/>
  <c r="M67" i="1"/>
  <c r="M38" i="1"/>
  <c r="M109" i="1"/>
  <c r="M30" i="1"/>
  <c r="M97" i="1"/>
  <c r="M91" i="1"/>
  <c r="M48" i="1"/>
  <c r="M2" i="1"/>
  <c r="M44" i="1"/>
  <c r="M42" i="1"/>
  <c r="M36" i="1"/>
  <c r="M100" i="1"/>
  <c r="M27" i="1"/>
  <c r="M55" i="1"/>
  <c r="M51" i="1"/>
  <c r="M84" i="1"/>
  <c r="M80" i="1"/>
  <c r="M75" i="1"/>
  <c r="M7" i="1"/>
  <c r="M104" i="1"/>
  <c r="M106" i="1"/>
  <c r="M94" i="1"/>
  <c r="X42" i="1"/>
  <c r="X36" i="1"/>
  <c r="X30" i="1"/>
  <c r="X97" i="1"/>
  <c r="M111" i="1"/>
  <c r="M18" i="1"/>
  <c r="M11" i="1"/>
  <c r="X44" i="1"/>
  <c r="X100" i="1"/>
  <c r="X55" i="1"/>
  <c r="X48" i="1"/>
  <c r="X2" i="1"/>
  <c r="M45" i="1"/>
  <c r="M43" i="1"/>
  <c r="M37" i="1"/>
  <c r="M105" i="1"/>
  <c r="M101" i="1"/>
  <c r="M99" i="1"/>
  <c r="M28" i="1"/>
  <c r="M23" i="1"/>
  <c r="M21" i="1"/>
  <c r="M92" i="1"/>
  <c r="M52" i="1"/>
  <c r="M16" i="1"/>
  <c r="M49" i="1"/>
  <c r="M3" i="1"/>
  <c r="M10" i="1"/>
  <c r="M8" i="1"/>
  <c r="X26" i="1"/>
  <c r="X96" i="1"/>
  <c r="M114" i="1"/>
  <c r="M33" i="1"/>
  <c r="M24" i="1"/>
  <c r="M89" i="1"/>
  <c r="M12" i="1"/>
  <c r="X109" i="1"/>
  <c r="X104" i="1"/>
  <c r="X27" i="1"/>
  <c r="X91" i="1"/>
  <c r="X84" i="1"/>
  <c r="X80" i="1"/>
  <c r="X75" i="1"/>
  <c r="X7" i="1"/>
  <c r="M66" i="1"/>
  <c r="M113" i="1"/>
  <c r="M63" i="1"/>
  <c r="M103" i="1"/>
  <c r="M59" i="1"/>
  <c r="M26" i="1"/>
  <c r="M96" i="1"/>
  <c r="M54" i="1"/>
  <c r="M17" i="1"/>
  <c r="M88" i="1"/>
  <c r="M15" i="1"/>
  <c r="M9" i="1"/>
  <c r="M71" i="1"/>
  <c r="X66" i="1"/>
  <c r="X113" i="1"/>
  <c r="X63" i="1"/>
  <c r="X103" i="1"/>
  <c r="X54" i="1"/>
  <c r="X17" i="1"/>
  <c r="X88" i="1"/>
  <c r="X9" i="1"/>
  <c r="X71" i="1"/>
  <c r="K5" i="5"/>
  <c r="K4" i="5" s="1"/>
  <c r="K3" i="5"/>
  <c r="J7" i="5" s="1"/>
  <c r="AG9" i="3"/>
  <c r="O35" i="4" s="1"/>
  <c r="AA9" i="3"/>
  <c r="M35" i="4" s="1"/>
  <c r="I11" i="3"/>
  <c r="K35" i="4" s="1"/>
  <c r="AG8" i="3"/>
  <c r="O34" i="4" s="1"/>
  <c r="AA8" i="3"/>
  <c r="M34" i="4" s="1"/>
  <c r="I10" i="3"/>
  <c r="K34" i="4" s="1"/>
  <c r="AG7" i="3"/>
  <c r="O33" i="4" s="1"/>
  <c r="AA7" i="3"/>
  <c r="M33" i="4" s="1"/>
  <c r="O7" i="3"/>
  <c r="I9" i="3"/>
  <c r="K33" i="4" s="1"/>
  <c r="AG6" i="3"/>
  <c r="O32" i="4" s="1"/>
  <c r="AA6" i="3"/>
  <c r="M32" i="4" s="1"/>
  <c r="O6" i="3"/>
  <c r="K32" i="4"/>
  <c r="Z3" i="5"/>
  <c r="AD15" i="5"/>
  <c r="X3" i="5"/>
  <c r="AE13" i="5"/>
  <c r="AE16" i="5"/>
  <c r="AC13" i="5"/>
  <c r="AD13" i="5"/>
  <c r="AC17" i="5"/>
  <c r="X4" i="5"/>
  <c r="AE15" i="5"/>
  <c r="Z4" i="5"/>
  <c r="AC16" i="5"/>
  <c r="AD16" i="5"/>
  <c r="AC15" i="5"/>
  <c r="AD17" i="5"/>
  <c r="Y3" i="5"/>
  <c r="Y4" i="5"/>
</calcChain>
</file>

<file path=xl/sharedStrings.xml><?xml version="1.0" encoding="utf-8"?>
<sst xmlns="http://schemas.openxmlformats.org/spreadsheetml/2006/main" count="2331" uniqueCount="260">
  <si>
    <t>LANCASHIRE TEACHING HOSPITALS NHS FOUNDATION TRUST</t>
  </si>
  <si>
    <t>No</t>
  </si>
  <si>
    <t>Yes</t>
  </si>
  <si>
    <t>Permanent</t>
  </si>
  <si>
    <t>n/a</t>
  </si>
  <si>
    <t>£1,000-2,999</t>
  </si>
  <si>
    <t>No uplift</t>
  </si>
  <si>
    <t>STAFFORDSHIRE AND STOKE ON TRENT PARTNERSHIP NHS TRUST</t>
  </si>
  <si>
    <t>Internal interim</t>
  </si>
  <si>
    <t>KETTERING GENERAL HOSPITAL NHS FOUNDATION TRUST</t>
  </si>
  <si>
    <t>POOLE HOSPITAL NHS FOUNDATION TRUST</t>
  </si>
  <si>
    <t>No contractual obligation</t>
  </si>
  <si>
    <t>£3,000-4,999</t>
  </si>
  <si>
    <t>PETERBOROUGH AND STAMFORD HOSPITALS NHS FOUNDATION TRUST</t>
  </si>
  <si>
    <t>12 (3 days per week)</t>
  </si>
  <si>
    <t>DEVON PARTNERSHIP NHS TRUST</t>
  </si>
  <si>
    <t>LEICESTERSHIRE PARTNERSHIP NHS TRUST</t>
  </si>
  <si>
    <t>NOTTINGHAM UNIVERSITY HOSPITALS NHS TRUST</t>
  </si>
  <si>
    <t>not contracted for a specific number, typically works c. 12</t>
  </si>
  <si>
    <t>Not contracted for a specific number of days, typically c. 4</t>
  </si>
  <si>
    <t>OXLEAS NHS FOUNDATION TRUST</t>
  </si>
  <si>
    <t>£5,000+</t>
  </si>
  <si>
    <t>THE CLATTERBRIDGE CANCER CENTRE NHS FOUNDATION TRUST</t>
  </si>
  <si>
    <t>5 BOROUGHS PARTNERSHIP NHS FOUNDATION TRUST</t>
  </si>
  <si>
    <t>NORFOLK AND NORWICH UNIVERSITY HOSPITALS NHS FOUNDATION TRUST</t>
  </si>
  <si>
    <t>UNIVERSITY HOSPITALS BRISTOL NHS FOUNDATION TRUST</t>
  </si>
  <si>
    <t>MANCHESTER MENTAL HEALTH AND SOCIAL CARE TRUST</t>
  </si>
  <si>
    <t>2 days per month</t>
  </si>
  <si>
    <t>DERBYSHIRE COMMUNITY HEALTH SERVICES NHS FOUNDATION TRUST</t>
  </si>
  <si>
    <t>NORTHERN LINCOLNSHIRE AND GOOLE NHS FOUNDATION TRUST</t>
  </si>
  <si>
    <t>SOUTH ESSEX PARTNERSHIP UNIVERSITY NHS FOUNDATION TRUST</t>
  </si>
  <si>
    <t>MID YORKSHIRE HOSPITALS NHS TRUST</t>
  </si>
  <si>
    <t>LEEDS AND YORK PARTNERSHIP NHS FOUNDATION TRUST</t>
  </si>
  <si>
    <t>notionally 12</t>
  </si>
  <si>
    <t>BLACKPOOL TEACHING HOSPITALS NHS FOUNDATION TRUST</t>
  </si>
  <si>
    <t>SOUTH TEES HOSPITALS NHS FOUNDATION TRUST</t>
  </si>
  <si>
    <t>four</t>
  </si>
  <si>
    <t>three</t>
  </si>
  <si>
    <t>NORTHERN DEVON HEALTHCARE NHS TRUST</t>
  </si>
  <si>
    <t>SALISBURY NHS FOUNDATION TRUST</t>
  </si>
  <si>
    <t>YORKSHIRE AMBULANCE SERVICE NHS TRUST</t>
  </si>
  <si>
    <t>SOUTH WARWICKSHIRE NHS FOUNDATION TRUST</t>
  </si>
  <si>
    <t>IPSWICH HOSPITAL NHS TRUST</t>
  </si>
  <si>
    <t>YORK TEACHING HOSPITAL NHS FOUNDATION TRUST</t>
  </si>
  <si>
    <t>PENNINE ACUTE HOSPITALS NHS TRUST</t>
  </si>
  <si>
    <t>KENT AND MEDWAY NHS AND SOCIAL CARE PARTNERSHIP TRUST</t>
  </si>
  <si>
    <t>FULL TIME</t>
  </si>
  <si>
    <t>BERKSHIRE HEALTHCARE NHS FOUNDATION TRUST</t>
  </si>
  <si>
    <t>THE QUEEN ELIZABETH HOSPITAL, KING'S LYNN, NHS FOUNDATION TRUST</t>
  </si>
  <si>
    <t>SHEFFIELD HEALTH AND SOCIAL CARE NHS FOUNDATION TRUST</t>
  </si>
  <si>
    <t>Year of appointment</t>
  </si>
  <si>
    <t>NED posts (filled)</t>
  </si>
  <si>
    <t>NED posts (vacant)</t>
  </si>
  <si>
    <t>NED other remuneration / allowances</t>
  </si>
  <si>
    <t>NED basic remuneration</t>
  </si>
  <si>
    <t>Less than a year</t>
  </si>
  <si>
    <t>1-2 years</t>
  </si>
  <si>
    <t>3-4 years</t>
  </si>
  <si>
    <t>5+ years</t>
  </si>
  <si>
    <t>Vice Chair</t>
  </si>
  <si>
    <t>Audit Chair</t>
  </si>
  <si>
    <t>SID</t>
  </si>
  <si>
    <t>Vice Chair uplift</t>
  </si>
  <si>
    <t>Audit Chair uplift</t>
  </si>
  <si>
    <t>SID uplift</t>
  </si>
  <si>
    <t>Chair - days per month</t>
  </si>
  <si>
    <t>NED - days per month</t>
  </si>
  <si>
    <t>Chair - other remuneration / allowances</t>
  </si>
  <si>
    <t>Chair - basic remuneration</t>
  </si>
  <si>
    <t>Trust</t>
  </si>
  <si>
    <t>NED no. of days (cleaned)</t>
  </si>
  <si>
    <t>Chair no. of days (cleaned)</t>
  </si>
  <si>
    <t>Chair - total remuneration</t>
  </si>
  <si>
    <t>NED - total remuneration</t>
  </si>
  <si>
    <t>Chair - days per year</t>
  </si>
  <si>
    <t>Chair - daily rate</t>
  </si>
  <si>
    <t>NED - days per year</t>
  </si>
  <si>
    <t>NED - daily rate</t>
  </si>
  <si>
    <t>Row Labels</t>
  </si>
  <si>
    <t>Grand Total</t>
  </si>
  <si>
    <t>Sum of Chair - total remuneration</t>
  </si>
  <si>
    <t>Basic remuneration</t>
  </si>
  <si>
    <t>Other remuneration / allowances</t>
  </si>
  <si>
    <t>Count of Year of appointment</t>
  </si>
  <si>
    <t>Sum of Chair no. of days (cleaned)</t>
  </si>
  <si>
    <t>Min</t>
  </si>
  <si>
    <t>Max</t>
  </si>
  <si>
    <t>Mean</t>
  </si>
  <si>
    <t>Median</t>
  </si>
  <si>
    <t>Type</t>
  </si>
  <si>
    <t>Region</t>
  </si>
  <si>
    <t>FT</t>
  </si>
  <si>
    <t>NHS Trust</t>
  </si>
  <si>
    <t>(All)</t>
  </si>
  <si>
    <t>Midlands &amp; East</t>
  </si>
  <si>
    <t>Sum of Chair - daily rate</t>
  </si>
  <si>
    <t>Count</t>
  </si>
  <si>
    <t>Remuneration</t>
  </si>
  <si>
    <t>Contracted days</t>
  </si>
  <si>
    <t>Daily rate</t>
  </si>
  <si>
    <t>(blank)</t>
  </si>
  <si>
    <t>Min:</t>
  </si>
  <si>
    <t>Max:</t>
  </si>
  <si>
    <t>Mean:</t>
  </si>
  <si>
    <t>Median:</t>
  </si>
  <si>
    <t>Sum of NED - total remuneration</t>
  </si>
  <si>
    <t>NED % vacancies</t>
  </si>
  <si>
    <t>Sum of NED % vacancies</t>
  </si>
  <si>
    <t>1-24%</t>
  </si>
  <si>
    <t>25%+</t>
  </si>
  <si>
    <t>Sum of NED no. of days (cleaned)</t>
  </si>
  <si>
    <t>Count of Less than a year</t>
  </si>
  <si>
    <t>Count of Vice Chair</t>
  </si>
  <si>
    <t>Count of Audit Chair</t>
  </si>
  <si>
    <t>Count of SID</t>
  </si>
  <si>
    <t>Count of Vice Chair uplift</t>
  </si>
  <si>
    <t>Count of Audit Chair uplift</t>
  </si>
  <si>
    <t>Count of SID uplift</t>
  </si>
  <si>
    <t>&lt;£1,000</t>
  </si>
  <si>
    <t>Sum of NED - daily rate</t>
  </si>
  <si>
    <t>ALDER HEY CHILDREN'S NHS FOUNDATION TRUST</t>
  </si>
  <si>
    <t>ASHFORD AND ST. PETER'S HOSPITALS NHS FOUNDATION TRUST</t>
  </si>
  <si>
    <t>BARNET, ENFIELD AND HARINGEY MENTAL HEALTH NHS TRUST</t>
  </si>
  <si>
    <t>BARNSLEY HOSPITAL NHS FOUNDATION TRUST</t>
  </si>
  <si>
    <t>BLACK COUNTRY PARTNERSHIP NHS FOUNDATION TRUST</t>
  </si>
  <si>
    <t>BOLTON NHS FOUNDATION TRUST</t>
  </si>
  <si>
    <t>BRADFORD DISTRICT CARE NHS FOUNDATION TRUST</t>
  </si>
  <si>
    <t>BRIDGEWATER COMMUNITY HEALTHCARE NHS FOUNDATION TRUST</t>
  </si>
  <si>
    <t>BURTON HOSPITALS NHS FOUNDATION TRUST</t>
  </si>
  <si>
    <t>CALDERDALE AND HUDDERSFIELD NHS FOUNDATION TRUST</t>
  </si>
  <si>
    <t>CENTRAL LONDON COMMUNITY HEALTHCARE NHS TRUST</t>
  </si>
  <si>
    <t>CHESTERFIELD ROYAL HOSPITAL NHS FOUNDATION TRUST</t>
  </si>
  <si>
    <t>COVENTRY AND WARWICKSHIRE PARTNERSHIP NHS TRUST</t>
  </si>
  <si>
    <t>CUMBRIA PARTNERSHIP NHS FOUNDATION TRUST</t>
  </si>
  <si>
    <t>DERBYSHIRE HEALTHCARE NHS FOUNDATION TRUST</t>
  </si>
  <si>
    <t>DORSET HEALTHCARE UNIVERSITY NHS FOUNDATION TRUST</t>
  </si>
  <si>
    <t>EAST LANCASHIRE HOSPITALS NHS TRUST</t>
  </si>
  <si>
    <t>EAST MIDLANDS AMBULANCE SERVICE NHS TRUST</t>
  </si>
  <si>
    <t>FRIMLEY HEALTH NHS FOUNDATION TRUST</t>
  </si>
  <si>
    <t>GLOUCESTERSHIRE HOSPITALS NHS FOUNDATION TRUST</t>
  </si>
  <si>
    <t>GREAT ORMOND STREET HOSPITAL FOR CHILDREN NHS FOUNDATION TRUST</t>
  </si>
  <si>
    <t>GUY'S AND ST THOMAS' NHS FOUNDATION TRUST</t>
  </si>
  <si>
    <t>HARROGATE AND DISTRICT NHS FOUNDATION TRUST</t>
  </si>
  <si>
    <t>HERTFORDSHIRE PARTNERSHIP UNIVERSITY NHS FOUNDATION TRUST</t>
  </si>
  <si>
    <t>HOMERTON UNIVERSITY HOSPITAL NHS FOUNDATION TRUST</t>
  </si>
  <si>
    <t>HUMBER NHS FOUNDATION TRUST</t>
  </si>
  <si>
    <t>ISLE OF WIGHT NHS TRUST</t>
  </si>
  <si>
    <t>JAMES PAGET UNIVERSITY HOSPITALS NHS FOUNDATION TRUST</t>
  </si>
  <si>
    <t>KING'S COLLEGE HOSPITAL NHS FOUNDATION TRUST</t>
  </si>
  <si>
    <t>LEEDS COMMUNITY HEALTHCARE NHS TRUST</t>
  </si>
  <si>
    <t>LEEDS TEACHING HOSPITALS NHS TRUST</t>
  </si>
  <si>
    <t>LINCOLNSHIRE COMMUNITY HEALTH SERVICES NHS TRUST</t>
  </si>
  <si>
    <t>LINCOLNSHIRE PARTNERSHIP NHS FOUNDATION TRUST</t>
  </si>
  <si>
    <t>LUTON AND DUNSTABLE UNIVERSITY HOSPITAL NHS FOUNDATION TRUST</t>
  </si>
  <si>
    <t>MEDWAY NHS FOUNDATION TRUST</t>
  </si>
  <si>
    <t>NORFOLK AND SUFFOLK NHS FOUNDATION TRUST</t>
  </si>
  <si>
    <t>NORFOLK COMMUNITY HEALTH AND CARE NHS TRUST</t>
  </si>
  <si>
    <t>NORTH EAST AMBULANCE SERVICE NHS FOUNDATION TRUST</t>
  </si>
  <si>
    <t>NORTH EAST LONDON NHS FOUNDATION TRUST</t>
  </si>
  <si>
    <t>NORTH ESSEX PARTNERSHIP UNIVERSITY NHS FOUNDATION TRUST</t>
  </si>
  <si>
    <t>NORTH STAFFORDSHIRE COMBINED HEALTHCARE NHS TRUST</t>
  </si>
  <si>
    <t>NORTH TEES AND HARTLEPOOL NHS FOUNDATION TRUST</t>
  </si>
  <si>
    <t>NORTH WEST AMBULANCE SERVICE NHS TRUST</t>
  </si>
  <si>
    <t>NORTHAMPTON GENERAL HOSPITAL NHS TRUST</t>
  </si>
  <si>
    <t>NORTHAMPTONSHIRE HEALTHCARE NHS FOUNDATION TRUST</t>
  </si>
  <si>
    <t>NORTHUMBERLAND, TYNE AND WEAR NHS FOUNDATION TRUST</t>
  </si>
  <si>
    <t>NORTHUMBRIA HEALTHCARE NHS FOUNDATION TRUST</t>
  </si>
  <si>
    <t>OXFORD HEALTH NHS FOUNDATION TRUST</t>
  </si>
  <si>
    <t>OXFORD UNIVERSITY HOSPITALS NHS FOUNDATION TRUST</t>
  </si>
  <si>
    <t>PAPWORTH HOSPITAL NHS FOUNDATION TRUST</t>
  </si>
  <si>
    <t>PLYMOUTH HOSPITALS NHS TRUST</t>
  </si>
  <si>
    <t>QUEEN VICTORIA HOSPITAL NHS FOUNDATION TRUST</t>
  </si>
  <si>
    <t>ROTHERHAM DONCASTER AND SOUTH HUMBER NHS FOUNDATION TRUST</t>
  </si>
  <si>
    <t>ROYAL SURREY COUNTY HOSPITAL NHS FOUNDATION TRUST</t>
  </si>
  <si>
    <t>SALFORD ROYAL NHS FOUNDATION TRUST</t>
  </si>
  <si>
    <t>SHEFFIELD CHILDREN'S NHS FOUNDATION TRUST</t>
  </si>
  <si>
    <t>SHEFFIELD TEACHING HOSPITALS NHS FOUNDATION TRUST</t>
  </si>
  <si>
    <t>SOMERSET PARTNERSHIP NHS FOUNDATION TRUST</t>
  </si>
  <si>
    <t>SOUTH CENTRAL AMBULANCE SERVICE NHS FOUNDATION TRUST</t>
  </si>
  <si>
    <t>SOUTHERN HEALTH NHS FOUNDATION TRUST</t>
  </si>
  <si>
    <t>ST HELENS AND KNOWSLEY HOSPITALS NHS TRUST</t>
  </si>
  <si>
    <t>SURREY AND BORDERS PARTNERSHIP NHS FOUNDATION TRUST</t>
  </si>
  <si>
    <t>SURREY AND SUSSEX HEALTHCARE NHS TRUST</t>
  </si>
  <si>
    <t>TAMESIDE HOSPITAL NHS FOUNDATION TRUST</t>
  </si>
  <si>
    <t>TAVISTOCK AND PORTMAN NHS FOUNDATION TRUST</t>
  </si>
  <si>
    <t>THE DUDLEY GROUP NHS FOUNDATION TRUST</t>
  </si>
  <si>
    <t>THE ROBERT JONES AND AGNES HUNT ORTHOPAEDIC HOSPITAL NHS FOUNDATION TRUST</t>
  </si>
  <si>
    <t>THE ROTHERHAM NHS FOUNDATION TRUST</t>
  </si>
  <si>
    <t>THE ROYAL BOURNEMOUTH AND CHRISTCHURCH HOSPITALS NHS FOUNDATION TRUST</t>
  </si>
  <si>
    <t>THE ROYAL ORTHOPAEDIC HOSPITAL NHS FOUNDATION TRUST</t>
  </si>
  <si>
    <t>THE WALTON CENTRE NHS FOUNDATION TRUST</t>
  </si>
  <si>
    <t>UNIVERSITY HOSPITALS OF LEICESTER NHS TRUST</t>
  </si>
  <si>
    <t>UNIVERSITY HOSPITALS OF MORECAMBE BAY NHS FOUNDATION TRUST</t>
  </si>
  <si>
    <t>WIRRAL UNIVERSITY TEACHING HOSPITAL NHS FOUNDATION TRUST</t>
  </si>
  <si>
    <t>Not contracted to work</t>
  </si>
  <si>
    <t>approx 12</t>
  </si>
  <si>
    <t>2.5 days per week</t>
  </si>
  <si>
    <t>8-12 days (but does work more generally)</t>
  </si>
  <si>
    <t>approx 8-10</t>
  </si>
  <si>
    <t xml:space="preserve">15 ( 0.5 WTE) </t>
  </si>
  <si>
    <t>3 days</t>
  </si>
  <si>
    <t>12 days</t>
  </si>
  <si>
    <t>3/week</t>
  </si>
  <si>
    <t>0.6 WTE</t>
  </si>
  <si>
    <t>Full Time</t>
  </si>
  <si>
    <t>Up to 15 days</t>
  </si>
  <si>
    <t>8-12 days per month</t>
  </si>
  <si>
    <t>On average 12-14 days per month</t>
  </si>
  <si>
    <t>3 per week, c 12 per month</t>
  </si>
  <si>
    <t>8 days</t>
  </si>
  <si>
    <t>8-12 (2 -3 days a week)</t>
  </si>
  <si>
    <t>8 days per month</t>
  </si>
  <si>
    <t xml:space="preserve">4 days but does much more </t>
  </si>
  <si>
    <t>8-9 per month</t>
  </si>
  <si>
    <t>4 days</t>
  </si>
  <si>
    <t>2.5 days per month</t>
  </si>
  <si>
    <t>NK</t>
  </si>
  <si>
    <t>2 to 3 days</t>
  </si>
  <si>
    <t>Part Time (0.5 WTE)</t>
  </si>
  <si>
    <t>2.5 days</t>
  </si>
  <si>
    <t>2.5-3 days</t>
  </si>
  <si>
    <t>2-3 days per month</t>
  </si>
  <si>
    <t>At least 3-4 days per month.</t>
  </si>
  <si>
    <t>3-4 days per month</t>
  </si>
  <si>
    <t>2-3 days per month; SID &amp; Dep Chair 3-4 days per month</t>
  </si>
  <si>
    <t>at least 3</t>
  </si>
  <si>
    <t>FT status</t>
  </si>
  <si>
    <t>North of England</t>
  </si>
  <si>
    <t>South of England</t>
  </si>
  <si>
    <t>London</t>
  </si>
  <si>
    <t>ANONYMOUS</t>
  </si>
  <si>
    <t>Chair role type</t>
  </si>
  <si>
    <t>3-4</t>
  </si>
  <si>
    <t>5-10</t>
  </si>
  <si>
    <t>8-10</t>
  </si>
  <si>
    <t>8-12</t>
  </si>
  <si>
    <t>12-16</t>
  </si>
  <si>
    <t>2-3</t>
  </si>
  <si>
    <t>4-5</t>
  </si>
  <si>
    <t>CHESHIRE AND WIRRAL PARTNERSHIP NHS FOUNDATION TRUST</t>
  </si>
  <si>
    <t>Trust type</t>
  </si>
  <si>
    <t>Acute - large/teaching</t>
  </si>
  <si>
    <t>Acute - DGH</t>
  </si>
  <si>
    <t>Ambulance</t>
  </si>
  <si>
    <t>Community</t>
  </si>
  <si>
    <t>Mental Health</t>
  </si>
  <si>
    <t>Integrated</t>
  </si>
  <si>
    <t>Specialist</t>
  </si>
  <si>
    <t>Count of Chair role type</t>
  </si>
  <si>
    <t>BIRMINGHAM AND SOLIHULL MENTAL HEALTH NHS FOUNDATION TRUST</t>
  </si>
  <si>
    <t>NOTTINGHAMSHIRE HEALTHCARE NHS FOUNDATION TRUST</t>
  </si>
  <si>
    <t>THE ROYAL WOLVERHAMPTON NHS TRUST</t>
  </si>
  <si>
    <t>HERTFORDSHIRE COMMUNITY NHS TRUST</t>
  </si>
  <si>
    <t>MERSEY CARE NHS TRUST</t>
  </si>
  <si>
    <t>ROYAL UNITED HOSPITAL BATH NHS FOUNDATION TRUST</t>
  </si>
  <si>
    <t>As and when required</t>
  </si>
  <si>
    <t>Trust size</t>
  </si>
  <si>
    <t>Medium</t>
  </si>
  <si>
    <t>Large</t>
  </si>
  <si>
    <t>Small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</si>
</sst>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Myriad Pro"/>
      <family val="2"/>
    </font>
    <font>
      <b/>
      <sz val="11"/>
      <color theme="1"/>
      <name val="Myriad Pro"/>
      <family val="2"/>
    </font>
    <font>
      <sz val="11"/>
      <name val="Calibri"/>
      <family val="2"/>
      <scheme val="minor"/>
    </font>
    <font>
      <sz val="24"/>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79998168889431442"/>
        <bgColor indexed="64"/>
      </patternFill>
    </fill>
    <fill>
      <patternFill patternType="solid">
        <fgColor theme="9"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62">
    <xf numFmtId="0" fontId="0" fillId="0" borderId="0" xfId="0"/>
    <xf numFmtId="1" fontId="0" fillId="0" borderId="0" xfId="0" applyNumberFormat="1"/>
    <xf numFmtId="0" fontId="0" fillId="33" borderId="0" xfId="0" applyFill="1"/>
    <xf numFmtId="0" fontId="0" fillId="0" borderId="0" xfId="0" applyFill="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center"/>
    </xf>
    <xf numFmtId="1" fontId="0" fillId="0" borderId="0" xfId="0" applyNumberFormat="1" applyAlignment="1">
      <alignment horizontal="center"/>
    </xf>
    <xf numFmtId="0" fontId="18" fillId="0" borderId="0" xfId="0" applyFont="1" applyFill="1"/>
    <xf numFmtId="9" fontId="0" fillId="0" borderId="0" xfId="42" applyFont="1"/>
    <xf numFmtId="9" fontId="0" fillId="0" borderId="0" xfId="0" applyNumberFormat="1" applyAlignment="1">
      <alignment horizontal="center"/>
    </xf>
    <xf numFmtId="10" fontId="0" fillId="0" borderId="0" xfId="0" applyNumberFormat="1"/>
    <xf numFmtId="0" fontId="20" fillId="0" borderId="0" xfId="0" applyFont="1"/>
    <xf numFmtId="1" fontId="0" fillId="34" borderId="0" xfId="0" applyNumberFormat="1" applyFill="1" applyAlignment="1">
      <alignment horizontal="center"/>
    </xf>
    <xf numFmtId="1" fontId="20" fillId="34" borderId="0" xfId="0" applyNumberFormat="1" applyFont="1" applyFill="1" applyAlignment="1">
      <alignment horizontal="center"/>
    </xf>
    <xf numFmtId="164" fontId="0" fillId="0" borderId="0" xfId="0" applyNumberFormat="1"/>
    <xf numFmtId="164" fontId="0" fillId="0" borderId="0" xfId="0" applyNumberFormat="1" applyAlignment="1">
      <alignment horizontal="center"/>
    </xf>
    <xf numFmtId="164" fontId="20" fillId="0" borderId="0" xfId="0" applyNumberFormat="1" applyFont="1" applyAlignment="1">
      <alignment horizontal="center"/>
    </xf>
    <xf numFmtId="0" fontId="20" fillId="0" borderId="0" xfId="0" applyFont="1" applyAlignment="1">
      <alignment horizontal="center"/>
    </xf>
    <xf numFmtId="0" fontId="20" fillId="0" borderId="0" xfId="0" applyFont="1" applyAlignment="1">
      <alignment horizontal="left"/>
    </xf>
    <xf numFmtId="49" fontId="0" fillId="0" borderId="0" xfId="0" applyNumberFormat="1" applyAlignment="1">
      <alignment horizontal="left"/>
    </xf>
    <xf numFmtId="0" fontId="0" fillId="34" borderId="0" xfId="0" applyFill="1"/>
    <xf numFmtId="164" fontId="0" fillId="0" borderId="0" xfId="0" applyNumberFormat="1" applyFill="1" applyAlignment="1">
      <alignment horizontal="center"/>
    </xf>
    <xf numFmtId="0" fontId="0" fillId="0" borderId="0" xfId="0" applyFill="1" applyAlignment="1">
      <alignment horizontal="left"/>
    </xf>
    <xf numFmtId="0" fontId="20" fillId="0" borderId="0" xfId="0" applyFont="1" applyFill="1"/>
    <xf numFmtId="164" fontId="20" fillId="0" borderId="0" xfId="0" applyNumberFormat="1" applyFont="1" applyFill="1" applyAlignment="1">
      <alignment horizontal="center"/>
    </xf>
    <xf numFmtId="0" fontId="20" fillId="0" borderId="0" xfId="0" applyFont="1" applyFill="1" applyAlignment="1">
      <alignment horizontal="left"/>
    </xf>
    <xf numFmtId="49" fontId="0" fillId="0" borderId="0" xfId="0" applyNumberFormat="1" applyFill="1" applyAlignment="1">
      <alignment horizontal="left"/>
    </xf>
    <xf numFmtId="164" fontId="0" fillId="34" borderId="0" xfId="0" applyNumberFormat="1" applyFill="1" applyAlignment="1">
      <alignment horizontal="center"/>
    </xf>
    <xf numFmtId="9" fontId="0" fillId="34" borderId="0" xfId="42" applyFont="1" applyFill="1" applyAlignment="1">
      <alignment horizontal="center"/>
    </xf>
    <xf numFmtId="165" fontId="0" fillId="34" borderId="0" xfId="0" applyNumberFormat="1" applyFill="1" applyAlignment="1">
      <alignment horizontal="center"/>
    </xf>
    <xf numFmtId="165" fontId="20" fillId="34" borderId="0" xfId="0" applyNumberFormat="1" applyFont="1" applyFill="1" applyAlignment="1">
      <alignment horizontal="center"/>
    </xf>
    <xf numFmtId="0" fontId="16" fillId="0" borderId="0" xfId="0" applyFont="1" applyAlignment="1">
      <alignment wrapText="1"/>
    </xf>
    <xf numFmtId="0" fontId="16" fillId="34" borderId="0" xfId="0" applyFont="1" applyFill="1" applyAlignment="1">
      <alignment wrapText="1"/>
    </xf>
    <xf numFmtId="0" fontId="16" fillId="0" borderId="0" xfId="0" applyFont="1" applyFill="1" applyAlignment="1">
      <alignment wrapText="1"/>
    </xf>
    <xf numFmtId="164" fontId="16" fillId="0" borderId="0" xfId="0" applyNumberFormat="1" applyFont="1" applyFill="1" applyAlignment="1">
      <alignment horizontal="center" wrapText="1"/>
    </xf>
    <xf numFmtId="0" fontId="16" fillId="0" borderId="0" xfId="0" applyFont="1" applyFill="1" applyAlignment="1">
      <alignment horizontal="left" wrapText="1"/>
    </xf>
    <xf numFmtId="1" fontId="16" fillId="34" borderId="0" xfId="0" applyNumberFormat="1" applyFont="1" applyFill="1" applyAlignment="1">
      <alignment wrapText="1"/>
    </xf>
    <xf numFmtId="1" fontId="16" fillId="34" borderId="0" xfId="0" applyNumberFormat="1" applyFont="1" applyFill="1" applyAlignment="1">
      <alignment horizontal="center" wrapText="1"/>
    </xf>
    <xf numFmtId="164" fontId="16" fillId="34" borderId="0" xfId="0" applyNumberFormat="1" applyFont="1" applyFill="1" applyAlignment="1">
      <alignment horizontal="center" wrapText="1"/>
    </xf>
    <xf numFmtId="0" fontId="16" fillId="0" borderId="0" xfId="0" applyFont="1" applyAlignment="1">
      <alignment horizontal="left" wrapText="1"/>
    </xf>
    <xf numFmtId="0" fontId="16" fillId="0" borderId="0" xfId="0" applyFont="1" applyAlignment="1">
      <alignment horizontal="center" wrapText="1"/>
    </xf>
    <xf numFmtId="1" fontId="16" fillId="0" borderId="0" xfId="0" applyNumberFormat="1" applyFont="1" applyAlignment="1">
      <alignment wrapText="1"/>
    </xf>
    <xf numFmtId="164" fontId="16" fillId="0" borderId="0" xfId="0" applyNumberFormat="1" applyFont="1" applyAlignment="1">
      <alignment horizontal="center" wrapText="1"/>
    </xf>
    <xf numFmtId="1" fontId="16" fillId="0" borderId="0" xfId="0" applyNumberFormat="1" applyFont="1" applyFill="1" applyAlignment="1">
      <alignment wrapText="1"/>
    </xf>
    <xf numFmtId="0" fontId="16" fillId="0" borderId="0" xfId="0" applyFont="1"/>
    <xf numFmtId="1" fontId="16" fillId="0" borderId="0" xfId="0" applyNumberFormat="1" applyFont="1" applyAlignment="1">
      <alignment horizontal="center" wrapText="1"/>
    </xf>
    <xf numFmtId="0" fontId="18" fillId="33" borderId="0" xfId="0" applyFont="1" applyFill="1" applyAlignment="1">
      <alignment horizontal="right" vertical="center"/>
    </xf>
    <xf numFmtId="0" fontId="18" fillId="0" borderId="0" xfId="0" applyFont="1" applyFill="1" applyAlignment="1">
      <alignment horizontal="right" vertical="center"/>
    </xf>
    <xf numFmtId="1" fontId="16" fillId="0" borderId="0" xfId="0" applyNumberFormat="1" applyFont="1" applyAlignment="1">
      <alignment horizontal="left" wrapText="1"/>
    </xf>
    <xf numFmtId="16" fontId="0" fillId="0" borderId="0" xfId="0" applyNumberFormat="1" applyFill="1" applyAlignment="1">
      <alignment horizontal="left"/>
    </xf>
    <xf numFmtId="16" fontId="0" fillId="0" borderId="0" xfId="0" applyNumberFormat="1" applyAlignment="1">
      <alignment horizontal="left"/>
    </xf>
    <xf numFmtId="0" fontId="0" fillId="0" borderId="0" xfId="0" applyFill="1" applyAlignment="1">
      <alignment horizontal="center"/>
    </xf>
    <xf numFmtId="0" fontId="21" fillId="33" borderId="0" xfId="0" applyFont="1" applyFill="1" applyAlignment="1">
      <alignment horizontal="center"/>
    </xf>
    <xf numFmtId="164" fontId="18" fillId="0" borderId="0" xfId="0" applyNumberFormat="1" applyFont="1" applyFill="1" applyAlignment="1">
      <alignment horizontal="center" vertical="center"/>
    </xf>
    <xf numFmtId="0" fontId="19" fillId="0" borderId="0" xfId="0" applyFont="1" applyFill="1" applyAlignment="1">
      <alignment horizontal="center"/>
    </xf>
    <xf numFmtId="164" fontId="18" fillId="33" borderId="0" xfId="0" applyNumberFormat="1" applyFont="1" applyFill="1" applyAlignment="1">
      <alignment horizontal="center" vertical="center"/>
    </xf>
    <xf numFmtId="1" fontId="18" fillId="33" borderId="0" xfId="0" applyNumberFormat="1" applyFont="1" applyFill="1" applyAlignment="1">
      <alignment horizontal="center" vertical="center"/>
    </xf>
    <xf numFmtId="0" fontId="18" fillId="33" borderId="0" xfId="0" applyFont="1" applyFill="1" applyAlignment="1">
      <alignment horizontal="center" vertical="center"/>
    </xf>
    <xf numFmtId="1" fontId="18" fillId="0" borderId="0" xfId="0" applyNumberFormat="1" applyFont="1" applyFill="1" applyAlignment="1">
      <alignment horizontal="center" vertical="center"/>
    </xf>
    <xf numFmtId="0" fontId="18" fillId="0" borderId="0" xfId="0" applyFont="1" applyFill="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microsoft.com/office/2007/relationships/slicerCache" Target="slicerCaches/slicerCache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microsoft.com/office/2007/relationships/slicerCache" Target="slicerCaches/slicerCache8.xml"/><Relationship Id="rId10" Type="http://schemas.microsoft.com/office/2007/relationships/slicerCache" Target="slicerCaches/slicerCache3.xml"/><Relationship Id="rId19" Type="http://schemas.openxmlformats.org/officeDocument/2006/relationships/calcChain" Target="calcChain.xml"/><Relationship Id="rId4" Type="http://schemas.openxmlformats.org/officeDocument/2006/relationships/worksheet" Target="worksheets/sheet4.xml"/><Relationship Id="rId9" Type="http://schemas.microsoft.com/office/2007/relationships/slicerCache" Target="slicerCaches/slicerCache2.xml"/><Relationship Id="rId14" Type="http://schemas.microsoft.com/office/2007/relationships/slicerCache" Target="slicerCaches/slicerCache7.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[2016.01.08 NED data and dashboards (for circulation) v2.xlsx]Chair tables!PivotTable1</c:name>
    <c:fmtId val="2"/>
  </c:pivotSource>
  <c:chart>
    <c:title>
      <c:tx>
        <c:rich>
          <a:bodyPr/>
          <a:lstStyle/>
          <a:p>
            <a:pPr algn="l">
              <a:defRPr/>
            </a:pPr>
            <a:r>
              <a:rPr lang="en-GB" sz="1200"/>
              <a:t>Chair</a:t>
            </a:r>
            <a:r>
              <a:rPr lang="en-GB" sz="1200" baseline="0"/>
              <a:t> remuneration</a:t>
            </a:r>
            <a:endParaRPr lang="en-GB" sz="1200"/>
          </a:p>
        </c:rich>
      </c:tx>
      <c:layout>
        <c:manualLayout>
          <c:xMode val="edge"/>
          <c:yMode val="edge"/>
          <c:x val="3.1333333333333331E-2"/>
          <c:y val="2.7777777777777776E-2"/>
        </c:manualLayout>
      </c:layout>
      <c:overlay val="0"/>
    </c:title>
    <c:autoTitleDeleted val="0"/>
    <c:pivotFmts>
      <c:pivotFmt>
        <c:idx val="0"/>
        <c:marker>
          <c:symbol val="none"/>
        </c:marker>
      </c:pivotFmt>
      <c:pivotFmt>
        <c:idx val="1"/>
        <c:marker>
          <c:symbol val="none"/>
        </c:marker>
      </c:pivotFmt>
      <c:pivotFmt>
        <c:idx val="2"/>
        <c:spPr>
          <a:noFill/>
        </c:spPr>
        <c:marker>
          <c:symbol val="none"/>
        </c:marker>
      </c:pivotFmt>
      <c:pivotFmt>
        <c:idx val="3"/>
        <c:marker>
          <c:symbol val="none"/>
        </c:marker>
      </c:pivotFmt>
      <c:pivotFmt>
        <c:idx val="4"/>
        <c:marker>
          <c:symbol val="none"/>
        </c:marker>
      </c:pivotFmt>
      <c:pivotFmt>
        <c:idx val="5"/>
        <c:spPr>
          <a:noFill/>
        </c:spPr>
        <c:marker>
          <c:symbol val="none"/>
        </c:marker>
      </c:pivotFmt>
      <c:pivotFmt>
        <c:idx val="6"/>
        <c:marker>
          <c:symbol val="none"/>
        </c:marker>
      </c:pivotFmt>
      <c:pivotFmt>
        <c:idx val="7"/>
        <c:marker>
          <c:symbol val="none"/>
        </c:marker>
      </c:pivotFmt>
      <c:pivotFmt>
        <c:idx val="8"/>
        <c:spPr>
          <a:noFill/>
        </c:spPr>
        <c:marker>
          <c:symbol val="none"/>
        </c:marker>
      </c:pivotFmt>
    </c:pivotFmts>
    <c:plotArea>
      <c:layout>
        <c:manualLayout>
          <c:layoutTarget val="inner"/>
          <c:xMode val="edge"/>
          <c:yMode val="edge"/>
          <c:x val="0.10689326334208224"/>
          <c:y val="0.24300925925925926"/>
          <c:w val="0.85959711286089246"/>
          <c:h val="0.70278253968253968"/>
        </c:manualLayout>
      </c:layout>
      <c:barChart>
        <c:barDir val="col"/>
        <c:grouping val="stacked"/>
        <c:varyColors val="0"/>
        <c:ser>
          <c:idx val="0"/>
          <c:order val="0"/>
          <c:tx>
            <c:strRef>
              <c:f>'Chair tables'!$C$9</c:f>
              <c:strCache>
                <c:ptCount val="1"/>
                <c:pt idx="0">
                  <c:v>Basic remuneration</c:v>
                </c:pt>
              </c:strCache>
            </c:strRef>
          </c:tx>
          <c:invertIfNegative val="0"/>
          <c:dLbls>
            <c:delete val="1"/>
          </c:dLbls>
          <c:cat>
            <c:strRef>
              <c:f>'Chair tables'!$B$10:$B$123</c:f>
              <c:strCache>
                <c:ptCount val="114"/>
                <c:pt idx="0">
                  <c:v>SURREY AND SUSSEX HEALTHCARE NHS TRUST</c:v>
                </c:pt>
                <c:pt idx="1">
                  <c:v>THE ROYAL WOLVERHAMPTON NHS TRUST</c:v>
                </c:pt>
                <c:pt idx="2">
                  <c:v>NORTHERN DEVON HEALTHCARE NHS TRUST</c:v>
                </c:pt>
                <c:pt idx="3">
                  <c:v>LEEDS COMMUNITY HEALTHCARE NHS TRUST</c:v>
                </c:pt>
                <c:pt idx="4">
                  <c:v>CENTRAL LONDON COMMUNITY HEALTHCARE NHS TRUST</c:v>
                </c:pt>
                <c:pt idx="5">
                  <c:v>NORTH STAFFORDSHIRE COMBINED HEALTHCARE NHS TRUST</c:v>
                </c:pt>
                <c:pt idx="6">
                  <c:v>DEVON PARTNERSHIP NHS TRUST</c:v>
                </c:pt>
                <c:pt idx="7">
                  <c:v>MERSEY CARE NHS TRUST</c:v>
                </c:pt>
                <c:pt idx="8">
                  <c:v>NORFOLK COMMUNITY HEALTH AND CARE NHS TRUST</c:v>
                </c:pt>
                <c:pt idx="9">
                  <c:v>BARNET, ENFIELD AND HARINGEY MENTAL HEALTH NHS TRUST</c:v>
                </c:pt>
                <c:pt idx="10">
                  <c:v>HERTFORDSHIRE COMMUNITY NHS TRUST</c:v>
                </c:pt>
                <c:pt idx="11">
                  <c:v>MANCHESTER MENTAL HEALTH AND SOCIAL CARE TRUST</c:v>
                </c:pt>
                <c:pt idx="12">
                  <c:v>BRADFORD DISTRICT CARE NHS FOUNDATION TRUST</c:v>
                </c:pt>
                <c:pt idx="13">
                  <c:v>NORTHAMPTON GENERAL HOSPITAL NHS TRUST</c:v>
                </c:pt>
                <c:pt idx="14">
                  <c:v>YORKSHIRE AMBULANCE SERVICE NHS TRUST</c:v>
                </c:pt>
                <c:pt idx="15">
                  <c:v>ST HELENS AND KNOWSLEY HOSPITALS NHS TRUST</c:v>
                </c:pt>
                <c:pt idx="16">
                  <c:v>KENT AND MEDWAY NHS AND SOCIAL CARE PARTNERSHIP TRUST</c:v>
                </c:pt>
                <c:pt idx="17">
                  <c:v>OXFORD UNIVERSITY HOSPITALS NHS FOUNDATION TRUST</c:v>
                </c:pt>
                <c:pt idx="18">
                  <c:v>NOTTINGHAM UNIVERSITY HOSPITALS NHS TRUST</c:v>
                </c:pt>
                <c:pt idx="19">
                  <c:v>PENNINE ACUTE HOSPITALS NHS TRUST</c:v>
                </c:pt>
                <c:pt idx="20">
                  <c:v>PLYMOUTH HOSPITALS NHS TRUST</c:v>
                </c:pt>
                <c:pt idx="21">
                  <c:v>EAST LANCASHIRE HOSPITALS NHS TRUST</c:v>
                </c:pt>
                <c:pt idx="22">
                  <c:v>UNIVERSITY HOSPITALS OF LEICESTER NHS TRUST</c:v>
                </c:pt>
                <c:pt idx="23">
                  <c:v>SHEFFIELD HEALTH AND SOCIAL CARE NHS FOUNDATION TRUST</c:v>
                </c:pt>
                <c:pt idx="24">
                  <c:v>EAST MIDLANDS AMBULANCE SERVICE NHS TRUST</c:v>
                </c:pt>
                <c:pt idx="25">
                  <c:v>LINCOLNSHIRE COMMUNITY HEALTH SERVICES NHS TRUST</c:v>
                </c:pt>
                <c:pt idx="26">
                  <c:v>ISLE OF WIGHT NHS TRUST</c:v>
                </c:pt>
                <c:pt idx="27">
                  <c:v>IPSWICH HOSPITAL NHS TRUST</c:v>
                </c:pt>
                <c:pt idx="28">
                  <c:v>LEICESTERSHIRE PARTNERSHIP NHS TRUST</c:v>
                </c:pt>
                <c:pt idx="29">
                  <c:v>THE ROYAL ORTHOPAEDIC HOSPITAL NHS FOUNDATION TRUST</c:v>
                </c:pt>
                <c:pt idx="30">
                  <c:v>NORTH WEST AMBULANCE SERVICE NHS TRUST</c:v>
                </c:pt>
                <c:pt idx="31">
                  <c:v>STAFFORDSHIRE AND STOKE ON TRENT PARTNERSHIP NHS TRUST</c:v>
                </c:pt>
                <c:pt idx="32">
                  <c:v>TAVISTOCK AND PORTMAN NHS FOUNDATION TRUST</c:v>
                </c:pt>
                <c:pt idx="33">
                  <c:v>COVENTRY AND WARWICKSHIRE PARTNERSHIP NHS TRUST</c:v>
                </c:pt>
                <c:pt idx="34">
                  <c:v>THE ROBERT JONES AND AGNES HUNT ORTHOPAEDIC HOSPITAL NHS FOUNDATION TRUST</c:v>
                </c:pt>
                <c:pt idx="35">
                  <c:v>MID YORKSHIRE HOSPITALS NHS TRUST</c:v>
                </c:pt>
                <c:pt idx="36">
                  <c:v>BRIDGEWATER COMMUNITY HEALTHCARE NHS FOUNDATION TRUST</c:v>
                </c:pt>
                <c:pt idx="37">
                  <c:v>LUTON AND DUNSTABLE UNIVERSITY HOSPITAL NHS FOUNDATION TRUST</c:v>
                </c:pt>
                <c:pt idx="38">
                  <c:v>HOMERTON UNIVERSITY HOSPITAL NHS FOUNDATION TRUST</c:v>
                </c:pt>
                <c:pt idx="39">
                  <c:v>SOUTH CENTRAL AMBULANCE SERVICE NHS FOUNDATION TRUST</c:v>
                </c:pt>
                <c:pt idx="40">
                  <c:v>POOLE HOSPITAL NHS FOUNDATION TRUST</c:v>
                </c:pt>
                <c:pt idx="41">
                  <c:v>BURTON HOSPITALS NHS FOUNDATION TRUST</c:v>
                </c:pt>
                <c:pt idx="42">
                  <c:v>LEEDS AND YORK PARTNERSHIP NHS FOUNDATION TRUST</c:v>
                </c:pt>
                <c:pt idx="43">
                  <c:v>NORTHERN LINCOLNSHIRE AND GOOLE NHS FOUNDATION TRUST</c:v>
                </c:pt>
                <c:pt idx="44">
                  <c:v>SURREY AND BORDERS PARTNERSHIP NHS FOUNDATION TRUST</c:v>
                </c:pt>
                <c:pt idx="45">
                  <c:v>UNIVERSITY HOSPITALS OF MORECAMBE BAY NHS FOUNDATION TRUST</c:v>
                </c:pt>
                <c:pt idx="46">
                  <c:v>TAMESIDE HOSPITAL NHS FOUNDATION TRUST</c:v>
                </c:pt>
                <c:pt idx="47">
                  <c:v>PAPWORTH HOSPITAL NHS FOUNDATION TRUST</c:v>
                </c:pt>
                <c:pt idx="48">
                  <c:v>KETTERING GENERAL HOSPITAL NHS FOUNDATION TRUST</c:v>
                </c:pt>
                <c:pt idx="49">
                  <c:v>OXFORD HEALTH NHS FOUNDATION TRUST</c:v>
                </c:pt>
                <c:pt idx="50">
                  <c:v>HUMBER NHS FOUNDATION TRUST</c:v>
                </c:pt>
                <c:pt idx="51">
                  <c:v>CHESHIRE AND WIRRAL PARTNERSHIP NHS FOUNDATION TRUST</c:v>
                </c:pt>
                <c:pt idx="52">
                  <c:v>ROTHERHAM DONCASTER AND SOUTH HUMBER NHS FOUNDATION TRUST</c:v>
                </c:pt>
                <c:pt idx="53">
                  <c:v>ROYAL SURREY COUNTY HOSPITAL NHS FOUNDATION TRUST</c:v>
                </c:pt>
                <c:pt idx="54">
                  <c:v>LINCOLNSHIRE PARTNERSHIP NHS FOUNDATION TRUST</c:v>
                </c:pt>
                <c:pt idx="55">
                  <c:v>BARNSLEY HOSPITAL NHS FOUNDATION TRUST</c:v>
                </c:pt>
                <c:pt idx="56">
                  <c:v>PETERBOROUGH AND STAMFORD HOSPITALS NHS FOUNDATION TRUST</c:v>
                </c:pt>
                <c:pt idx="57">
                  <c:v>ALDER HEY CHILDREN'S NHS FOUNDATION TRUST</c:v>
                </c:pt>
                <c:pt idx="58">
                  <c:v>THE CLATTERBRIDGE CANCER CENTRE NHS FOUNDATION TRUST</c:v>
                </c:pt>
                <c:pt idx="59">
                  <c:v>LEEDS TEACHING HOSPITALS NHS TRUST</c:v>
                </c:pt>
                <c:pt idx="60">
                  <c:v>BIRMINGHAM AND SOLIHULL MENTAL HEALTH NHS FOUNDATION TRUST</c:v>
                </c:pt>
                <c:pt idx="61">
                  <c:v>SOUTH WARWICKSHIRE NHS FOUNDATION TRUST</c:v>
                </c:pt>
                <c:pt idx="62">
                  <c:v>LANCASHIRE TEACHING HOSPITALS NHS FOUNDATION TRUST</c:v>
                </c:pt>
                <c:pt idx="63">
                  <c:v>NORTHAMPTONSHIRE HEALTHCARE NHS FOUNDATION TRUST</c:v>
                </c:pt>
                <c:pt idx="64">
                  <c:v>THE WALTON CENTRE NHS FOUNDATION TRUST</c:v>
                </c:pt>
                <c:pt idx="65">
                  <c:v>SALISBURY NHS FOUNDATION TRUST</c:v>
                </c:pt>
                <c:pt idx="66">
                  <c:v>NORTH ESSEX PARTNERSHIP UNIVERSITY NHS FOUNDATION TRUST</c:v>
                </c:pt>
                <c:pt idx="67">
                  <c:v>NORTH EAST AMBULANCE SERVICE NHS FOUNDATION TRUST</c:v>
                </c:pt>
                <c:pt idx="68">
                  <c:v>DORSET HEALTHCARE UNIVERSITY NHS FOUNDATION TRUST</c:v>
                </c:pt>
                <c:pt idx="69">
                  <c:v>SOMERSET PARTNERSHIP NHS FOUNDATION TRUST</c:v>
                </c:pt>
                <c:pt idx="70">
                  <c:v>QUEEN VICTORIA HOSPITAL NHS FOUNDATION TRUST</c:v>
                </c:pt>
                <c:pt idx="71">
                  <c:v>CUMBRIA PARTNERSHIP NHS FOUNDATION TRUST</c:v>
                </c:pt>
                <c:pt idx="72">
                  <c:v>SOUTHERN HEALTH NHS FOUNDATION TRUST</c:v>
                </c:pt>
                <c:pt idx="73">
                  <c:v>NORFOLK AND SUFFOLK NHS FOUNDATION TRUST</c:v>
                </c:pt>
                <c:pt idx="74">
                  <c:v>JAMES PAGET UNIVERSITY HOSPITALS NHS FOUNDATION TRUST</c:v>
                </c:pt>
                <c:pt idx="75">
                  <c:v>BERKSHIRE HEALTHCARE NHS FOUNDATION TRUST</c:v>
                </c:pt>
                <c:pt idx="76">
                  <c:v>NORTH EAST LONDON NHS FOUNDATION TRUST</c:v>
                </c:pt>
                <c:pt idx="77">
                  <c:v>ANONYMOUS</c:v>
                </c:pt>
                <c:pt idx="78">
                  <c:v>BLACK COUNTRY PARTNERSHIP NHS FOUNDATION TRUST</c:v>
                </c:pt>
                <c:pt idx="79">
                  <c:v>DERBYSHIRE COMMUNITY HEALTH SERVICES NHS FOUNDATION TRUST</c:v>
                </c:pt>
                <c:pt idx="80">
                  <c:v>ASHFORD AND ST. PETER'S HOSPITALS NHS FOUNDATION TRUST</c:v>
                </c:pt>
                <c:pt idx="81">
                  <c:v>5 BOROUGHS PARTNERSHIP NHS FOUNDATION TRUST</c:v>
                </c:pt>
                <c:pt idx="82">
                  <c:v>DERBYSHIRE HEALTHCARE NHS FOUNDATION TRUST</c:v>
                </c:pt>
                <c:pt idx="83">
                  <c:v>GLOUCESTERSHIRE HOSPITALS NHS FOUNDATION TRUST</c:v>
                </c:pt>
                <c:pt idx="84">
                  <c:v>HARROGATE AND DISTRICT NHS FOUNDATION TRUST</c:v>
                </c:pt>
                <c:pt idx="85">
                  <c:v>WIRRAL UNIVERSITY TEACHING HOSPITAL NHS FOUNDATION TRUST</c:v>
                </c:pt>
                <c:pt idx="86">
                  <c:v>ROYAL UNITED HOSPITAL BATH NHS FOUNDATION TRUST</c:v>
                </c:pt>
                <c:pt idx="87">
                  <c:v>SALFORD ROYAL NHS FOUNDATION TRUST</c:v>
                </c:pt>
                <c:pt idx="88">
                  <c:v>THE DUDLEY GROUP NHS FOUNDATION TRUST</c:v>
                </c:pt>
                <c:pt idx="89">
                  <c:v>NOTTINGHAMSHIRE HEALTHCARE NHS FOUNDATION TRUST</c:v>
                </c:pt>
                <c:pt idx="90">
                  <c:v>SHEFFIELD CHILDREN'S NHS FOUNDATION TRUST</c:v>
                </c:pt>
                <c:pt idx="91">
                  <c:v>CHESTERFIELD ROYAL HOSPITAL NHS FOUNDATION TRUST</c:v>
                </c:pt>
                <c:pt idx="92">
                  <c:v>NORFOLK AND NORWICH UNIVERSITY HOSPITALS NHS FOUNDATION TRUST</c:v>
                </c:pt>
                <c:pt idx="93">
                  <c:v>THE QUEEN ELIZABETH HOSPITAL, KING'S LYNN, NHS FOUNDATION TRUST</c:v>
                </c:pt>
                <c:pt idx="94">
                  <c:v>HERTFORDSHIRE PARTNERSHIP UNIVERSITY NHS FOUNDATION TRUST</c:v>
                </c:pt>
                <c:pt idx="95">
                  <c:v>THE ROTHERHAM NHS FOUNDATION TRUST</c:v>
                </c:pt>
                <c:pt idx="96">
                  <c:v>SOUTH TEES HOSPITALS NHS FOUNDATION TRUST</c:v>
                </c:pt>
                <c:pt idx="97">
                  <c:v>BLACKPOOL TEACHING HOSPITALS NHS FOUNDATION TRUST</c:v>
                </c:pt>
                <c:pt idx="98">
                  <c:v>UNIVERSITY HOSPITALS BRISTOL NHS FOUNDATION TRUST</c:v>
                </c:pt>
                <c:pt idx="99">
                  <c:v>NORTHUMBERLAND, TYNE AND WEAR NHS FOUNDATION TRUST</c:v>
                </c:pt>
                <c:pt idx="100">
                  <c:v>NORTH TEES AND HARTLEPOOL NHS FOUNDATION TRUST</c:v>
                </c:pt>
                <c:pt idx="101">
                  <c:v>CALDERDALE AND HUDDERSFIELD NHS FOUNDATION TRUST</c:v>
                </c:pt>
                <c:pt idx="102">
                  <c:v>GREAT ORMOND STREET HOSPITAL FOR CHILDREN NHS FOUNDATION TRUST</c:v>
                </c:pt>
                <c:pt idx="103">
                  <c:v>THE ROYAL BOURNEMOUTH AND CHRISTCHURCH HOSPITALS NHS FOUNDATION TRUST</c:v>
                </c:pt>
                <c:pt idx="104">
                  <c:v>OXLEAS NHS FOUNDATION TRUST</c:v>
                </c:pt>
                <c:pt idx="105">
                  <c:v>KING'S COLLEGE HOSPITAL NHS FOUNDATION TRUST</c:v>
                </c:pt>
                <c:pt idx="106">
                  <c:v>NORTHUMBRIA HEALTHCARE NHS FOUNDATION TRUST</c:v>
                </c:pt>
                <c:pt idx="107">
                  <c:v>SHEFFIELD TEACHING HOSPITALS NHS FOUNDATION TRUST</c:v>
                </c:pt>
                <c:pt idx="108">
                  <c:v>SOUTH ESSEX PARTNERSHIP UNIVERSITY NHS FOUNDATION TRUST</c:v>
                </c:pt>
                <c:pt idx="109">
                  <c:v>FRIMLEY HEALTH NHS FOUNDATION TRUST</c:v>
                </c:pt>
                <c:pt idx="110">
                  <c:v>BOLTON NHS FOUNDATION TRUST</c:v>
                </c:pt>
                <c:pt idx="111">
                  <c:v>GUY'S AND ST THOMAS' NHS FOUNDATION TRUST</c:v>
                </c:pt>
                <c:pt idx="112">
                  <c:v>MEDWAY NHS FOUNDATION TRUST</c:v>
                </c:pt>
                <c:pt idx="113">
                  <c:v>YORK TEACHING HOSPITAL NHS FOUNDATION TRUST</c:v>
                </c:pt>
              </c:strCache>
            </c:strRef>
          </c:cat>
          <c:val>
            <c:numRef>
              <c:f>'Chair tables'!$C$10:$C$123</c:f>
              <c:numCache>
                <c:formatCode>"£"#,##0</c:formatCode>
                <c:ptCount val="114"/>
                <c:pt idx="2">
                  <c:v>18621</c:v>
                </c:pt>
                <c:pt idx="3">
                  <c:v>18621</c:v>
                </c:pt>
                <c:pt idx="4">
                  <c:v>20000</c:v>
                </c:pt>
                <c:pt idx="5">
                  <c:v>21104</c:v>
                </c:pt>
                <c:pt idx="6">
                  <c:v>21104</c:v>
                </c:pt>
                <c:pt idx="7">
                  <c:v>21105</c:v>
                </c:pt>
                <c:pt idx="8">
                  <c:v>21105</c:v>
                </c:pt>
                <c:pt idx="9">
                  <c:v>21105</c:v>
                </c:pt>
                <c:pt idx="10">
                  <c:v>21105</c:v>
                </c:pt>
                <c:pt idx="11">
                  <c:v>21105</c:v>
                </c:pt>
                <c:pt idx="12">
                  <c:v>21105</c:v>
                </c:pt>
                <c:pt idx="13">
                  <c:v>21200</c:v>
                </c:pt>
                <c:pt idx="14">
                  <c:v>21500</c:v>
                </c:pt>
                <c:pt idx="15">
                  <c:v>22000</c:v>
                </c:pt>
                <c:pt idx="16">
                  <c:v>23366</c:v>
                </c:pt>
                <c:pt idx="17">
                  <c:v>23366</c:v>
                </c:pt>
                <c:pt idx="18">
                  <c:v>23600</c:v>
                </c:pt>
                <c:pt idx="19">
                  <c:v>23600</c:v>
                </c:pt>
                <c:pt idx="20">
                  <c:v>23600</c:v>
                </c:pt>
                <c:pt idx="21">
                  <c:v>23600</c:v>
                </c:pt>
                <c:pt idx="22">
                  <c:v>23600</c:v>
                </c:pt>
                <c:pt idx="23">
                  <c:v>29000</c:v>
                </c:pt>
                <c:pt idx="24">
                  <c:v>30000</c:v>
                </c:pt>
                <c:pt idx="25">
                  <c:v>30000</c:v>
                </c:pt>
                <c:pt idx="26">
                  <c:v>32450</c:v>
                </c:pt>
                <c:pt idx="27">
                  <c:v>35000</c:v>
                </c:pt>
                <c:pt idx="28">
                  <c:v>35000</c:v>
                </c:pt>
                <c:pt idx="29">
                  <c:v>35000</c:v>
                </c:pt>
                <c:pt idx="30">
                  <c:v>35000</c:v>
                </c:pt>
                <c:pt idx="31">
                  <c:v>36000</c:v>
                </c:pt>
                <c:pt idx="32">
                  <c:v>36000</c:v>
                </c:pt>
                <c:pt idx="33">
                  <c:v>35000</c:v>
                </c:pt>
                <c:pt idx="34">
                  <c:v>38000</c:v>
                </c:pt>
                <c:pt idx="35">
                  <c:v>39406</c:v>
                </c:pt>
                <c:pt idx="36">
                  <c:v>40000</c:v>
                </c:pt>
                <c:pt idx="37">
                  <c:v>40000</c:v>
                </c:pt>
                <c:pt idx="38">
                  <c:v>40000</c:v>
                </c:pt>
                <c:pt idx="39">
                  <c:v>40000</c:v>
                </c:pt>
                <c:pt idx="40">
                  <c:v>40000</c:v>
                </c:pt>
                <c:pt idx="41">
                  <c:v>40000</c:v>
                </c:pt>
                <c:pt idx="42">
                  <c:v>40000</c:v>
                </c:pt>
                <c:pt idx="43">
                  <c:v>40000</c:v>
                </c:pt>
                <c:pt idx="44">
                  <c:v>40000</c:v>
                </c:pt>
                <c:pt idx="45">
                  <c:v>40000</c:v>
                </c:pt>
                <c:pt idx="46">
                  <c:v>40000</c:v>
                </c:pt>
                <c:pt idx="47">
                  <c:v>40000</c:v>
                </c:pt>
                <c:pt idx="48">
                  <c:v>40500</c:v>
                </c:pt>
                <c:pt idx="49">
                  <c:v>40599</c:v>
                </c:pt>
                <c:pt idx="50">
                  <c:v>40787</c:v>
                </c:pt>
                <c:pt idx="51">
                  <c:v>41000</c:v>
                </c:pt>
                <c:pt idx="52">
                  <c:v>41370</c:v>
                </c:pt>
                <c:pt idx="53">
                  <c:v>41832</c:v>
                </c:pt>
                <c:pt idx="54">
                  <c:v>41976</c:v>
                </c:pt>
                <c:pt idx="55">
                  <c:v>42000</c:v>
                </c:pt>
                <c:pt idx="56">
                  <c:v>42000</c:v>
                </c:pt>
                <c:pt idx="57">
                  <c:v>42000</c:v>
                </c:pt>
                <c:pt idx="58">
                  <c:v>42086</c:v>
                </c:pt>
                <c:pt idx="59">
                  <c:v>42500</c:v>
                </c:pt>
                <c:pt idx="60">
                  <c:v>42500</c:v>
                </c:pt>
                <c:pt idx="61">
                  <c:v>42500</c:v>
                </c:pt>
                <c:pt idx="62">
                  <c:v>43000</c:v>
                </c:pt>
                <c:pt idx="63">
                  <c:v>43000</c:v>
                </c:pt>
                <c:pt idx="64">
                  <c:v>43400</c:v>
                </c:pt>
                <c:pt idx="65">
                  <c:v>43500</c:v>
                </c:pt>
                <c:pt idx="66">
                  <c:v>44000</c:v>
                </c:pt>
                <c:pt idx="67">
                  <c:v>44000</c:v>
                </c:pt>
                <c:pt idx="68">
                  <c:v>44250</c:v>
                </c:pt>
                <c:pt idx="69">
                  <c:v>44303</c:v>
                </c:pt>
                <c:pt idx="70">
                  <c:v>45000</c:v>
                </c:pt>
                <c:pt idx="71">
                  <c:v>45000</c:v>
                </c:pt>
                <c:pt idx="72">
                  <c:v>45000</c:v>
                </c:pt>
                <c:pt idx="73">
                  <c:v>45000</c:v>
                </c:pt>
                <c:pt idx="74">
                  <c:v>45000</c:v>
                </c:pt>
                <c:pt idx="75">
                  <c:v>45000</c:v>
                </c:pt>
                <c:pt idx="76">
                  <c:v>45000</c:v>
                </c:pt>
                <c:pt idx="77">
                  <c:v>45000</c:v>
                </c:pt>
                <c:pt idx="78">
                  <c:v>45000</c:v>
                </c:pt>
                <c:pt idx="79">
                  <c:v>45000</c:v>
                </c:pt>
                <c:pt idx="80">
                  <c:v>45300</c:v>
                </c:pt>
                <c:pt idx="81">
                  <c:v>45450</c:v>
                </c:pt>
                <c:pt idx="82">
                  <c:v>45500</c:v>
                </c:pt>
                <c:pt idx="83">
                  <c:v>46080</c:v>
                </c:pt>
                <c:pt idx="84">
                  <c:v>46132</c:v>
                </c:pt>
                <c:pt idx="85">
                  <c:v>46450</c:v>
                </c:pt>
                <c:pt idx="86">
                  <c:v>47500</c:v>
                </c:pt>
                <c:pt idx="87">
                  <c:v>47640</c:v>
                </c:pt>
                <c:pt idx="88">
                  <c:v>47846</c:v>
                </c:pt>
                <c:pt idx="89">
                  <c:v>48000</c:v>
                </c:pt>
                <c:pt idx="90">
                  <c:v>48000</c:v>
                </c:pt>
                <c:pt idx="91">
                  <c:v>49005</c:v>
                </c:pt>
                <c:pt idx="92">
                  <c:v>50000</c:v>
                </c:pt>
                <c:pt idx="93">
                  <c:v>50000</c:v>
                </c:pt>
                <c:pt idx="94">
                  <c:v>50000</c:v>
                </c:pt>
                <c:pt idx="95">
                  <c:v>50000</c:v>
                </c:pt>
                <c:pt idx="96">
                  <c:v>50000</c:v>
                </c:pt>
                <c:pt idx="97">
                  <c:v>50012</c:v>
                </c:pt>
                <c:pt idx="98">
                  <c:v>50750</c:v>
                </c:pt>
                <c:pt idx="99">
                  <c:v>50794</c:v>
                </c:pt>
                <c:pt idx="100">
                  <c:v>51100</c:v>
                </c:pt>
                <c:pt idx="101">
                  <c:v>52500</c:v>
                </c:pt>
                <c:pt idx="102">
                  <c:v>55000</c:v>
                </c:pt>
                <c:pt idx="103">
                  <c:v>55000</c:v>
                </c:pt>
                <c:pt idx="104">
                  <c:v>55189</c:v>
                </c:pt>
                <c:pt idx="105">
                  <c:v>57000</c:v>
                </c:pt>
                <c:pt idx="106">
                  <c:v>52651</c:v>
                </c:pt>
                <c:pt idx="107">
                  <c:v>58000</c:v>
                </c:pt>
                <c:pt idx="108">
                  <c:v>59806</c:v>
                </c:pt>
                <c:pt idx="109">
                  <c:v>60000</c:v>
                </c:pt>
                <c:pt idx="110">
                  <c:v>60000</c:v>
                </c:pt>
                <c:pt idx="111">
                  <c:v>60000</c:v>
                </c:pt>
                <c:pt idx="112">
                  <c:v>60000</c:v>
                </c:pt>
                <c:pt idx="113">
                  <c:v>55000</c:v>
                </c:pt>
              </c:numCache>
            </c:numRef>
          </c:val>
        </c:ser>
        <c:ser>
          <c:idx val="1"/>
          <c:order val="1"/>
          <c:tx>
            <c:strRef>
              <c:f>'Chair tables'!$D$9</c:f>
              <c:strCache>
                <c:ptCount val="1"/>
                <c:pt idx="0">
                  <c:v>Other remuneration / allowances</c:v>
                </c:pt>
              </c:strCache>
            </c:strRef>
          </c:tx>
          <c:invertIfNegative val="0"/>
          <c:dLbls>
            <c:delete val="1"/>
          </c:dLbls>
          <c:cat>
            <c:strRef>
              <c:f>'Chair tables'!$B$10:$B$123</c:f>
              <c:strCache>
                <c:ptCount val="114"/>
                <c:pt idx="0">
                  <c:v>SURREY AND SUSSEX HEALTHCARE NHS TRUST</c:v>
                </c:pt>
                <c:pt idx="1">
                  <c:v>THE ROYAL WOLVERHAMPTON NHS TRUST</c:v>
                </c:pt>
                <c:pt idx="2">
                  <c:v>NORTHERN DEVON HEALTHCARE NHS TRUST</c:v>
                </c:pt>
                <c:pt idx="3">
                  <c:v>LEEDS COMMUNITY HEALTHCARE NHS TRUST</c:v>
                </c:pt>
                <c:pt idx="4">
                  <c:v>CENTRAL LONDON COMMUNITY HEALTHCARE NHS TRUST</c:v>
                </c:pt>
                <c:pt idx="5">
                  <c:v>NORTH STAFFORDSHIRE COMBINED HEALTHCARE NHS TRUST</c:v>
                </c:pt>
                <c:pt idx="6">
                  <c:v>DEVON PARTNERSHIP NHS TRUST</c:v>
                </c:pt>
                <c:pt idx="7">
                  <c:v>MERSEY CARE NHS TRUST</c:v>
                </c:pt>
                <c:pt idx="8">
                  <c:v>NORFOLK COMMUNITY HEALTH AND CARE NHS TRUST</c:v>
                </c:pt>
                <c:pt idx="9">
                  <c:v>BARNET, ENFIELD AND HARINGEY MENTAL HEALTH NHS TRUST</c:v>
                </c:pt>
                <c:pt idx="10">
                  <c:v>HERTFORDSHIRE COMMUNITY NHS TRUST</c:v>
                </c:pt>
                <c:pt idx="11">
                  <c:v>MANCHESTER MENTAL HEALTH AND SOCIAL CARE TRUST</c:v>
                </c:pt>
                <c:pt idx="12">
                  <c:v>BRADFORD DISTRICT CARE NHS FOUNDATION TRUST</c:v>
                </c:pt>
                <c:pt idx="13">
                  <c:v>NORTHAMPTON GENERAL HOSPITAL NHS TRUST</c:v>
                </c:pt>
                <c:pt idx="14">
                  <c:v>YORKSHIRE AMBULANCE SERVICE NHS TRUST</c:v>
                </c:pt>
                <c:pt idx="15">
                  <c:v>ST HELENS AND KNOWSLEY HOSPITALS NHS TRUST</c:v>
                </c:pt>
                <c:pt idx="16">
                  <c:v>KENT AND MEDWAY NHS AND SOCIAL CARE PARTNERSHIP TRUST</c:v>
                </c:pt>
                <c:pt idx="17">
                  <c:v>OXFORD UNIVERSITY HOSPITALS NHS FOUNDATION TRUST</c:v>
                </c:pt>
                <c:pt idx="18">
                  <c:v>NOTTINGHAM UNIVERSITY HOSPITALS NHS TRUST</c:v>
                </c:pt>
                <c:pt idx="19">
                  <c:v>PENNINE ACUTE HOSPITALS NHS TRUST</c:v>
                </c:pt>
                <c:pt idx="20">
                  <c:v>PLYMOUTH HOSPITALS NHS TRUST</c:v>
                </c:pt>
                <c:pt idx="21">
                  <c:v>EAST LANCASHIRE HOSPITALS NHS TRUST</c:v>
                </c:pt>
                <c:pt idx="22">
                  <c:v>UNIVERSITY HOSPITALS OF LEICESTER NHS TRUST</c:v>
                </c:pt>
                <c:pt idx="23">
                  <c:v>SHEFFIELD HEALTH AND SOCIAL CARE NHS FOUNDATION TRUST</c:v>
                </c:pt>
                <c:pt idx="24">
                  <c:v>EAST MIDLANDS AMBULANCE SERVICE NHS TRUST</c:v>
                </c:pt>
                <c:pt idx="25">
                  <c:v>LINCOLNSHIRE COMMUNITY HEALTH SERVICES NHS TRUST</c:v>
                </c:pt>
                <c:pt idx="26">
                  <c:v>ISLE OF WIGHT NHS TRUST</c:v>
                </c:pt>
                <c:pt idx="27">
                  <c:v>IPSWICH HOSPITAL NHS TRUST</c:v>
                </c:pt>
                <c:pt idx="28">
                  <c:v>LEICESTERSHIRE PARTNERSHIP NHS TRUST</c:v>
                </c:pt>
                <c:pt idx="29">
                  <c:v>THE ROYAL ORTHOPAEDIC HOSPITAL NHS FOUNDATION TRUST</c:v>
                </c:pt>
                <c:pt idx="30">
                  <c:v>NORTH WEST AMBULANCE SERVICE NHS TRUST</c:v>
                </c:pt>
                <c:pt idx="31">
                  <c:v>STAFFORDSHIRE AND STOKE ON TRENT PARTNERSHIP NHS TRUST</c:v>
                </c:pt>
                <c:pt idx="32">
                  <c:v>TAVISTOCK AND PORTMAN NHS FOUNDATION TRUST</c:v>
                </c:pt>
                <c:pt idx="33">
                  <c:v>COVENTRY AND WARWICKSHIRE PARTNERSHIP NHS TRUST</c:v>
                </c:pt>
                <c:pt idx="34">
                  <c:v>THE ROBERT JONES AND AGNES HUNT ORTHOPAEDIC HOSPITAL NHS FOUNDATION TRUST</c:v>
                </c:pt>
                <c:pt idx="35">
                  <c:v>MID YORKSHIRE HOSPITALS NHS TRUST</c:v>
                </c:pt>
                <c:pt idx="36">
                  <c:v>BRIDGEWATER COMMUNITY HEALTHCARE NHS FOUNDATION TRUST</c:v>
                </c:pt>
                <c:pt idx="37">
                  <c:v>LUTON AND DUNSTABLE UNIVERSITY HOSPITAL NHS FOUNDATION TRUST</c:v>
                </c:pt>
                <c:pt idx="38">
                  <c:v>HOMERTON UNIVERSITY HOSPITAL NHS FOUNDATION TRUST</c:v>
                </c:pt>
                <c:pt idx="39">
                  <c:v>SOUTH CENTRAL AMBULANCE SERVICE NHS FOUNDATION TRUST</c:v>
                </c:pt>
                <c:pt idx="40">
                  <c:v>POOLE HOSPITAL NHS FOUNDATION TRUST</c:v>
                </c:pt>
                <c:pt idx="41">
                  <c:v>BURTON HOSPITALS NHS FOUNDATION TRUST</c:v>
                </c:pt>
                <c:pt idx="42">
                  <c:v>LEEDS AND YORK PARTNERSHIP NHS FOUNDATION TRUST</c:v>
                </c:pt>
                <c:pt idx="43">
                  <c:v>NORTHERN LINCOLNSHIRE AND GOOLE NHS FOUNDATION TRUST</c:v>
                </c:pt>
                <c:pt idx="44">
                  <c:v>SURREY AND BORDERS PARTNERSHIP NHS FOUNDATION TRUST</c:v>
                </c:pt>
                <c:pt idx="45">
                  <c:v>UNIVERSITY HOSPITALS OF MORECAMBE BAY NHS FOUNDATION TRUST</c:v>
                </c:pt>
                <c:pt idx="46">
                  <c:v>TAMESIDE HOSPITAL NHS FOUNDATION TRUST</c:v>
                </c:pt>
                <c:pt idx="47">
                  <c:v>PAPWORTH HOSPITAL NHS FOUNDATION TRUST</c:v>
                </c:pt>
                <c:pt idx="48">
                  <c:v>KETTERING GENERAL HOSPITAL NHS FOUNDATION TRUST</c:v>
                </c:pt>
                <c:pt idx="49">
                  <c:v>OXFORD HEALTH NHS FOUNDATION TRUST</c:v>
                </c:pt>
                <c:pt idx="50">
                  <c:v>HUMBER NHS FOUNDATION TRUST</c:v>
                </c:pt>
                <c:pt idx="51">
                  <c:v>CHESHIRE AND WIRRAL PARTNERSHIP NHS FOUNDATION TRUST</c:v>
                </c:pt>
                <c:pt idx="52">
                  <c:v>ROTHERHAM DONCASTER AND SOUTH HUMBER NHS FOUNDATION TRUST</c:v>
                </c:pt>
                <c:pt idx="53">
                  <c:v>ROYAL SURREY COUNTY HOSPITAL NHS FOUNDATION TRUST</c:v>
                </c:pt>
                <c:pt idx="54">
                  <c:v>LINCOLNSHIRE PARTNERSHIP NHS FOUNDATION TRUST</c:v>
                </c:pt>
                <c:pt idx="55">
                  <c:v>BARNSLEY HOSPITAL NHS FOUNDATION TRUST</c:v>
                </c:pt>
                <c:pt idx="56">
                  <c:v>PETERBOROUGH AND STAMFORD HOSPITALS NHS FOUNDATION TRUST</c:v>
                </c:pt>
                <c:pt idx="57">
                  <c:v>ALDER HEY CHILDREN'S NHS FOUNDATION TRUST</c:v>
                </c:pt>
                <c:pt idx="58">
                  <c:v>THE CLATTERBRIDGE CANCER CENTRE NHS FOUNDATION TRUST</c:v>
                </c:pt>
                <c:pt idx="59">
                  <c:v>LEEDS TEACHING HOSPITALS NHS TRUST</c:v>
                </c:pt>
                <c:pt idx="60">
                  <c:v>BIRMINGHAM AND SOLIHULL MENTAL HEALTH NHS FOUNDATION TRUST</c:v>
                </c:pt>
                <c:pt idx="61">
                  <c:v>SOUTH WARWICKSHIRE NHS FOUNDATION TRUST</c:v>
                </c:pt>
                <c:pt idx="62">
                  <c:v>LANCASHIRE TEACHING HOSPITALS NHS FOUNDATION TRUST</c:v>
                </c:pt>
                <c:pt idx="63">
                  <c:v>NORTHAMPTONSHIRE HEALTHCARE NHS FOUNDATION TRUST</c:v>
                </c:pt>
                <c:pt idx="64">
                  <c:v>THE WALTON CENTRE NHS FOUNDATION TRUST</c:v>
                </c:pt>
                <c:pt idx="65">
                  <c:v>SALISBURY NHS FOUNDATION TRUST</c:v>
                </c:pt>
                <c:pt idx="66">
                  <c:v>NORTH ESSEX PARTNERSHIP UNIVERSITY NHS FOUNDATION TRUST</c:v>
                </c:pt>
                <c:pt idx="67">
                  <c:v>NORTH EAST AMBULANCE SERVICE NHS FOUNDATION TRUST</c:v>
                </c:pt>
                <c:pt idx="68">
                  <c:v>DORSET HEALTHCARE UNIVERSITY NHS FOUNDATION TRUST</c:v>
                </c:pt>
                <c:pt idx="69">
                  <c:v>SOMERSET PARTNERSHIP NHS FOUNDATION TRUST</c:v>
                </c:pt>
                <c:pt idx="70">
                  <c:v>QUEEN VICTORIA HOSPITAL NHS FOUNDATION TRUST</c:v>
                </c:pt>
                <c:pt idx="71">
                  <c:v>CUMBRIA PARTNERSHIP NHS FOUNDATION TRUST</c:v>
                </c:pt>
                <c:pt idx="72">
                  <c:v>SOUTHERN HEALTH NHS FOUNDATION TRUST</c:v>
                </c:pt>
                <c:pt idx="73">
                  <c:v>NORFOLK AND SUFFOLK NHS FOUNDATION TRUST</c:v>
                </c:pt>
                <c:pt idx="74">
                  <c:v>JAMES PAGET UNIVERSITY HOSPITALS NHS FOUNDATION TRUST</c:v>
                </c:pt>
                <c:pt idx="75">
                  <c:v>BERKSHIRE HEALTHCARE NHS FOUNDATION TRUST</c:v>
                </c:pt>
                <c:pt idx="76">
                  <c:v>NORTH EAST LONDON NHS FOUNDATION TRUST</c:v>
                </c:pt>
                <c:pt idx="77">
                  <c:v>ANONYMOUS</c:v>
                </c:pt>
                <c:pt idx="78">
                  <c:v>BLACK COUNTRY PARTNERSHIP NHS FOUNDATION TRUST</c:v>
                </c:pt>
                <c:pt idx="79">
                  <c:v>DERBYSHIRE COMMUNITY HEALTH SERVICES NHS FOUNDATION TRUST</c:v>
                </c:pt>
                <c:pt idx="80">
                  <c:v>ASHFORD AND ST. PETER'S HOSPITALS NHS FOUNDATION TRUST</c:v>
                </c:pt>
                <c:pt idx="81">
                  <c:v>5 BOROUGHS PARTNERSHIP NHS FOUNDATION TRUST</c:v>
                </c:pt>
                <c:pt idx="82">
                  <c:v>DERBYSHIRE HEALTHCARE NHS FOUNDATION TRUST</c:v>
                </c:pt>
                <c:pt idx="83">
                  <c:v>GLOUCESTERSHIRE HOSPITALS NHS FOUNDATION TRUST</c:v>
                </c:pt>
                <c:pt idx="84">
                  <c:v>HARROGATE AND DISTRICT NHS FOUNDATION TRUST</c:v>
                </c:pt>
                <c:pt idx="85">
                  <c:v>WIRRAL UNIVERSITY TEACHING HOSPITAL NHS FOUNDATION TRUST</c:v>
                </c:pt>
                <c:pt idx="86">
                  <c:v>ROYAL UNITED HOSPITAL BATH NHS FOUNDATION TRUST</c:v>
                </c:pt>
                <c:pt idx="87">
                  <c:v>SALFORD ROYAL NHS FOUNDATION TRUST</c:v>
                </c:pt>
                <c:pt idx="88">
                  <c:v>THE DUDLEY GROUP NHS FOUNDATION TRUST</c:v>
                </c:pt>
                <c:pt idx="89">
                  <c:v>NOTTINGHAMSHIRE HEALTHCARE NHS FOUNDATION TRUST</c:v>
                </c:pt>
                <c:pt idx="90">
                  <c:v>SHEFFIELD CHILDREN'S NHS FOUNDATION TRUST</c:v>
                </c:pt>
                <c:pt idx="91">
                  <c:v>CHESTERFIELD ROYAL HOSPITAL NHS FOUNDATION TRUST</c:v>
                </c:pt>
                <c:pt idx="92">
                  <c:v>NORFOLK AND NORWICH UNIVERSITY HOSPITALS NHS FOUNDATION TRUST</c:v>
                </c:pt>
                <c:pt idx="93">
                  <c:v>THE QUEEN ELIZABETH HOSPITAL, KING'S LYNN, NHS FOUNDATION TRUST</c:v>
                </c:pt>
                <c:pt idx="94">
                  <c:v>HERTFORDSHIRE PARTNERSHIP UNIVERSITY NHS FOUNDATION TRUST</c:v>
                </c:pt>
                <c:pt idx="95">
                  <c:v>THE ROTHERHAM NHS FOUNDATION TRUST</c:v>
                </c:pt>
                <c:pt idx="96">
                  <c:v>SOUTH TEES HOSPITALS NHS FOUNDATION TRUST</c:v>
                </c:pt>
                <c:pt idx="97">
                  <c:v>BLACKPOOL TEACHING HOSPITALS NHS FOUNDATION TRUST</c:v>
                </c:pt>
                <c:pt idx="98">
                  <c:v>UNIVERSITY HOSPITALS BRISTOL NHS FOUNDATION TRUST</c:v>
                </c:pt>
                <c:pt idx="99">
                  <c:v>NORTHUMBERLAND, TYNE AND WEAR NHS FOUNDATION TRUST</c:v>
                </c:pt>
                <c:pt idx="100">
                  <c:v>NORTH TEES AND HARTLEPOOL NHS FOUNDATION TRUST</c:v>
                </c:pt>
                <c:pt idx="101">
                  <c:v>CALDERDALE AND HUDDERSFIELD NHS FOUNDATION TRUST</c:v>
                </c:pt>
                <c:pt idx="102">
                  <c:v>GREAT ORMOND STREET HOSPITAL FOR CHILDREN NHS FOUNDATION TRUST</c:v>
                </c:pt>
                <c:pt idx="103">
                  <c:v>THE ROYAL BOURNEMOUTH AND CHRISTCHURCH HOSPITALS NHS FOUNDATION TRUST</c:v>
                </c:pt>
                <c:pt idx="104">
                  <c:v>OXLEAS NHS FOUNDATION TRUST</c:v>
                </c:pt>
                <c:pt idx="105">
                  <c:v>KING'S COLLEGE HOSPITAL NHS FOUNDATION TRUST</c:v>
                </c:pt>
                <c:pt idx="106">
                  <c:v>NORTHUMBRIA HEALTHCARE NHS FOUNDATION TRUST</c:v>
                </c:pt>
                <c:pt idx="107">
                  <c:v>SHEFFIELD TEACHING HOSPITALS NHS FOUNDATION TRUST</c:v>
                </c:pt>
                <c:pt idx="108">
                  <c:v>SOUTH ESSEX PARTNERSHIP UNIVERSITY NHS FOUNDATION TRUST</c:v>
                </c:pt>
                <c:pt idx="109">
                  <c:v>FRIMLEY HEALTH NHS FOUNDATION TRUST</c:v>
                </c:pt>
                <c:pt idx="110">
                  <c:v>BOLTON NHS FOUNDATION TRUST</c:v>
                </c:pt>
                <c:pt idx="111">
                  <c:v>GUY'S AND ST THOMAS' NHS FOUNDATION TRUST</c:v>
                </c:pt>
                <c:pt idx="112">
                  <c:v>MEDWAY NHS FOUNDATION TRUST</c:v>
                </c:pt>
                <c:pt idx="113">
                  <c:v>YORK TEACHING HOSPITAL NHS FOUNDATION TRUST</c:v>
                </c:pt>
              </c:strCache>
            </c:strRef>
          </c:cat>
          <c:val>
            <c:numRef>
              <c:f>'Chair tables'!$D$10:$D$123</c:f>
              <c:numCache>
                <c:formatCode>"£"#,##0</c:formatCode>
                <c:ptCount val="114"/>
                <c:pt idx="3">
                  <c:v>0</c:v>
                </c:pt>
                <c:pt idx="5">
                  <c:v>0</c:v>
                </c:pt>
                <c:pt idx="14">
                  <c:v>0</c:v>
                </c:pt>
                <c:pt idx="16">
                  <c:v>0</c:v>
                </c:pt>
                <c:pt idx="18">
                  <c:v>0</c:v>
                </c:pt>
                <c:pt idx="25">
                  <c:v>0</c:v>
                </c:pt>
                <c:pt idx="33">
                  <c:v>2917</c:v>
                </c:pt>
                <c:pt idx="36">
                  <c:v>0</c:v>
                </c:pt>
                <c:pt idx="43">
                  <c:v>0</c:v>
                </c:pt>
                <c:pt idx="46">
                  <c:v>0</c:v>
                </c:pt>
                <c:pt idx="47">
                  <c:v>0</c:v>
                </c:pt>
                <c:pt idx="53">
                  <c:v>0</c:v>
                </c:pt>
                <c:pt idx="63">
                  <c:v>0</c:v>
                </c:pt>
                <c:pt idx="68">
                  <c:v>0</c:v>
                </c:pt>
                <c:pt idx="69">
                  <c:v>0</c:v>
                </c:pt>
                <c:pt idx="70">
                  <c:v>0</c:v>
                </c:pt>
                <c:pt idx="71">
                  <c:v>0</c:v>
                </c:pt>
                <c:pt idx="85">
                  <c:v>0</c:v>
                </c:pt>
                <c:pt idx="88">
                  <c:v>0</c:v>
                </c:pt>
                <c:pt idx="92">
                  <c:v>0</c:v>
                </c:pt>
                <c:pt idx="93">
                  <c:v>0</c:v>
                </c:pt>
                <c:pt idx="95">
                  <c:v>0</c:v>
                </c:pt>
                <c:pt idx="96">
                  <c:v>0</c:v>
                </c:pt>
                <c:pt idx="98">
                  <c:v>0</c:v>
                </c:pt>
                <c:pt idx="100">
                  <c:v>0</c:v>
                </c:pt>
                <c:pt idx="102">
                  <c:v>0</c:v>
                </c:pt>
                <c:pt idx="104">
                  <c:v>0</c:v>
                </c:pt>
                <c:pt idx="106">
                  <c:v>4556</c:v>
                </c:pt>
                <c:pt idx="113">
                  <c:v>7700</c:v>
                </c:pt>
              </c:numCache>
            </c:numRef>
          </c:val>
        </c:ser>
        <c:ser>
          <c:idx val="2"/>
          <c:order val="2"/>
          <c:tx>
            <c:strRef>
              <c:f>'Chair tables'!$E$9</c:f>
              <c:strCache>
                <c:ptCount val="1"/>
                <c:pt idx="0">
                  <c:v>Sum of Chair - total remuneration</c:v>
                </c:pt>
              </c:strCache>
            </c:strRef>
          </c:tx>
          <c:spPr>
            <a:noFill/>
          </c:spPr>
          <c:invertIfNegative val="0"/>
          <c:dLbls>
            <c:delete val="1"/>
          </c:dLbls>
          <c:cat>
            <c:strRef>
              <c:f>'Chair tables'!$B$10:$B$123</c:f>
              <c:strCache>
                <c:ptCount val="114"/>
                <c:pt idx="0">
                  <c:v>SURREY AND SUSSEX HEALTHCARE NHS TRUST</c:v>
                </c:pt>
                <c:pt idx="1">
                  <c:v>THE ROYAL WOLVERHAMPTON NHS TRUST</c:v>
                </c:pt>
                <c:pt idx="2">
                  <c:v>NORTHERN DEVON HEALTHCARE NHS TRUST</c:v>
                </c:pt>
                <c:pt idx="3">
                  <c:v>LEEDS COMMUNITY HEALTHCARE NHS TRUST</c:v>
                </c:pt>
                <c:pt idx="4">
                  <c:v>CENTRAL LONDON COMMUNITY HEALTHCARE NHS TRUST</c:v>
                </c:pt>
                <c:pt idx="5">
                  <c:v>NORTH STAFFORDSHIRE COMBINED HEALTHCARE NHS TRUST</c:v>
                </c:pt>
                <c:pt idx="6">
                  <c:v>DEVON PARTNERSHIP NHS TRUST</c:v>
                </c:pt>
                <c:pt idx="7">
                  <c:v>MERSEY CARE NHS TRUST</c:v>
                </c:pt>
                <c:pt idx="8">
                  <c:v>NORFOLK COMMUNITY HEALTH AND CARE NHS TRUST</c:v>
                </c:pt>
                <c:pt idx="9">
                  <c:v>BARNET, ENFIELD AND HARINGEY MENTAL HEALTH NHS TRUST</c:v>
                </c:pt>
                <c:pt idx="10">
                  <c:v>HERTFORDSHIRE COMMUNITY NHS TRUST</c:v>
                </c:pt>
                <c:pt idx="11">
                  <c:v>MANCHESTER MENTAL HEALTH AND SOCIAL CARE TRUST</c:v>
                </c:pt>
                <c:pt idx="12">
                  <c:v>BRADFORD DISTRICT CARE NHS FOUNDATION TRUST</c:v>
                </c:pt>
                <c:pt idx="13">
                  <c:v>NORTHAMPTON GENERAL HOSPITAL NHS TRUST</c:v>
                </c:pt>
                <c:pt idx="14">
                  <c:v>YORKSHIRE AMBULANCE SERVICE NHS TRUST</c:v>
                </c:pt>
                <c:pt idx="15">
                  <c:v>ST HELENS AND KNOWSLEY HOSPITALS NHS TRUST</c:v>
                </c:pt>
                <c:pt idx="16">
                  <c:v>KENT AND MEDWAY NHS AND SOCIAL CARE PARTNERSHIP TRUST</c:v>
                </c:pt>
                <c:pt idx="17">
                  <c:v>OXFORD UNIVERSITY HOSPITALS NHS FOUNDATION TRUST</c:v>
                </c:pt>
                <c:pt idx="18">
                  <c:v>NOTTINGHAM UNIVERSITY HOSPITALS NHS TRUST</c:v>
                </c:pt>
                <c:pt idx="19">
                  <c:v>PENNINE ACUTE HOSPITALS NHS TRUST</c:v>
                </c:pt>
                <c:pt idx="20">
                  <c:v>PLYMOUTH HOSPITALS NHS TRUST</c:v>
                </c:pt>
                <c:pt idx="21">
                  <c:v>EAST LANCASHIRE HOSPITALS NHS TRUST</c:v>
                </c:pt>
                <c:pt idx="22">
                  <c:v>UNIVERSITY HOSPITALS OF LEICESTER NHS TRUST</c:v>
                </c:pt>
                <c:pt idx="23">
                  <c:v>SHEFFIELD HEALTH AND SOCIAL CARE NHS FOUNDATION TRUST</c:v>
                </c:pt>
                <c:pt idx="24">
                  <c:v>EAST MIDLANDS AMBULANCE SERVICE NHS TRUST</c:v>
                </c:pt>
                <c:pt idx="25">
                  <c:v>LINCOLNSHIRE COMMUNITY HEALTH SERVICES NHS TRUST</c:v>
                </c:pt>
                <c:pt idx="26">
                  <c:v>ISLE OF WIGHT NHS TRUST</c:v>
                </c:pt>
                <c:pt idx="27">
                  <c:v>IPSWICH HOSPITAL NHS TRUST</c:v>
                </c:pt>
                <c:pt idx="28">
                  <c:v>LEICESTERSHIRE PARTNERSHIP NHS TRUST</c:v>
                </c:pt>
                <c:pt idx="29">
                  <c:v>THE ROYAL ORTHOPAEDIC HOSPITAL NHS FOUNDATION TRUST</c:v>
                </c:pt>
                <c:pt idx="30">
                  <c:v>NORTH WEST AMBULANCE SERVICE NHS TRUST</c:v>
                </c:pt>
                <c:pt idx="31">
                  <c:v>STAFFORDSHIRE AND STOKE ON TRENT PARTNERSHIP NHS TRUST</c:v>
                </c:pt>
                <c:pt idx="32">
                  <c:v>TAVISTOCK AND PORTMAN NHS FOUNDATION TRUST</c:v>
                </c:pt>
                <c:pt idx="33">
                  <c:v>COVENTRY AND WARWICKSHIRE PARTNERSHIP NHS TRUST</c:v>
                </c:pt>
                <c:pt idx="34">
                  <c:v>THE ROBERT JONES AND AGNES HUNT ORTHOPAEDIC HOSPITAL NHS FOUNDATION TRUST</c:v>
                </c:pt>
                <c:pt idx="35">
                  <c:v>MID YORKSHIRE HOSPITALS NHS TRUST</c:v>
                </c:pt>
                <c:pt idx="36">
                  <c:v>BRIDGEWATER COMMUNITY HEALTHCARE NHS FOUNDATION TRUST</c:v>
                </c:pt>
                <c:pt idx="37">
                  <c:v>LUTON AND DUNSTABLE UNIVERSITY HOSPITAL NHS FOUNDATION TRUST</c:v>
                </c:pt>
                <c:pt idx="38">
                  <c:v>HOMERTON UNIVERSITY HOSPITAL NHS FOUNDATION TRUST</c:v>
                </c:pt>
                <c:pt idx="39">
                  <c:v>SOUTH CENTRAL AMBULANCE SERVICE NHS FOUNDATION TRUST</c:v>
                </c:pt>
                <c:pt idx="40">
                  <c:v>POOLE HOSPITAL NHS FOUNDATION TRUST</c:v>
                </c:pt>
                <c:pt idx="41">
                  <c:v>BURTON HOSPITALS NHS FOUNDATION TRUST</c:v>
                </c:pt>
                <c:pt idx="42">
                  <c:v>LEEDS AND YORK PARTNERSHIP NHS FOUNDATION TRUST</c:v>
                </c:pt>
                <c:pt idx="43">
                  <c:v>NORTHERN LINCOLNSHIRE AND GOOLE NHS FOUNDATION TRUST</c:v>
                </c:pt>
                <c:pt idx="44">
                  <c:v>SURREY AND BORDERS PARTNERSHIP NHS FOUNDATION TRUST</c:v>
                </c:pt>
                <c:pt idx="45">
                  <c:v>UNIVERSITY HOSPITALS OF MORECAMBE BAY NHS FOUNDATION TRUST</c:v>
                </c:pt>
                <c:pt idx="46">
                  <c:v>TAMESIDE HOSPITAL NHS FOUNDATION TRUST</c:v>
                </c:pt>
                <c:pt idx="47">
                  <c:v>PAPWORTH HOSPITAL NHS FOUNDATION TRUST</c:v>
                </c:pt>
                <c:pt idx="48">
                  <c:v>KETTERING GENERAL HOSPITAL NHS FOUNDATION TRUST</c:v>
                </c:pt>
                <c:pt idx="49">
                  <c:v>OXFORD HEALTH NHS FOUNDATION TRUST</c:v>
                </c:pt>
                <c:pt idx="50">
                  <c:v>HUMBER NHS FOUNDATION TRUST</c:v>
                </c:pt>
                <c:pt idx="51">
                  <c:v>CHESHIRE AND WIRRAL PARTNERSHIP NHS FOUNDATION TRUST</c:v>
                </c:pt>
                <c:pt idx="52">
                  <c:v>ROTHERHAM DONCASTER AND SOUTH HUMBER NHS FOUNDATION TRUST</c:v>
                </c:pt>
                <c:pt idx="53">
                  <c:v>ROYAL SURREY COUNTY HOSPITAL NHS FOUNDATION TRUST</c:v>
                </c:pt>
                <c:pt idx="54">
                  <c:v>LINCOLNSHIRE PARTNERSHIP NHS FOUNDATION TRUST</c:v>
                </c:pt>
                <c:pt idx="55">
                  <c:v>BARNSLEY HOSPITAL NHS FOUNDATION TRUST</c:v>
                </c:pt>
                <c:pt idx="56">
                  <c:v>PETERBOROUGH AND STAMFORD HOSPITALS NHS FOUNDATION TRUST</c:v>
                </c:pt>
                <c:pt idx="57">
                  <c:v>ALDER HEY CHILDREN'S NHS FOUNDATION TRUST</c:v>
                </c:pt>
                <c:pt idx="58">
                  <c:v>THE CLATTERBRIDGE CANCER CENTRE NHS FOUNDATION TRUST</c:v>
                </c:pt>
                <c:pt idx="59">
                  <c:v>LEEDS TEACHING HOSPITALS NHS TRUST</c:v>
                </c:pt>
                <c:pt idx="60">
                  <c:v>BIRMINGHAM AND SOLIHULL MENTAL HEALTH NHS FOUNDATION TRUST</c:v>
                </c:pt>
                <c:pt idx="61">
                  <c:v>SOUTH WARWICKSHIRE NHS FOUNDATION TRUST</c:v>
                </c:pt>
                <c:pt idx="62">
                  <c:v>LANCASHIRE TEACHING HOSPITALS NHS FOUNDATION TRUST</c:v>
                </c:pt>
                <c:pt idx="63">
                  <c:v>NORTHAMPTONSHIRE HEALTHCARE NHS FOUNDATION TRUST</c:v>
                </c:pt>
                <c:pt idx="64">
                  <c:v>THE WALTON CENTRE NHS FOUNDATION TRUST</c:v>
                </c:pt>
                <c:pt idx="65">
                  <c:v>SALISBURY NHS FOUNDATION TRUST</c:v>
                </c:pt>
                <c:pt idx="66">
                  <c:v>NORTH ESSEX PARTNERSHIP UNIVERSITY NHS FOUNDATION TRUST</c:v>
                </c:pt>
                <c:pt idx="67">
                  <c:v>NORTH EAST AMBULANCE SERVICE NHS FOUNDATION TRUST</c:v>
                </c:pt>
                <c:pt idx="68">
                  <c:v>DORSET HEALTHCARE UNIVERSITY NHS FOUNDATION TRUST</c:v>
                </c:pt>
                <c:pt idx="69">
                  <c:v>SOMERSET PARTNERSHIP NHS FOUNDATION TRUST</c:v>
                </c:pt>
                <c:pt idx="70">
                  <c:v>QUEEN VICTORIA HOSPITAL NHS FOUNDATION TRUST</c:v>
                </c:pt>
                <c:pt idx="71">
                  <c:v>CUMBRIA PARTNERSHIP NHS FOUNDATION TRUST</c:v>
                </c:pt>
                <c:pt idx="72">
                  <c:v>SOUTHERN HEALTH NHS FOUNDATION TRUST</c:v>
                </c:pt>
                <c:pt idx="73">
                  <c:v>NORFOLK AND SUFFOLK NHS FOUNDATION TRUST</c:v>
                </c:pt>
                <c:pt idx="74">
                  <c:v>JAMES PAGET UNIVERSITY HOSPITALS NHS FOUNDATION TRUST</c:v>
                </c:pt>
                <c:pt idx="75">
                  <c:v>BERKSHIRE HEALTHCARE NHS FOUNDATION TRUST</c:v>
                </c:pt>
                <c:pt idx="76">
                  <c:v>NORTH EAST LONDON NHS FOUNDATION TRUST</c:v>
                </c:pt>
                <c:pt idx="77">
                  <c:v>ANONYMOUS</c:v>
                </c:pt>
                <c:pt idx="78">
                  <c:v>BLACK COUNTRY PARTNERSHIP NHS FOUNDATION TRUST</c:v>
                </c:pt>
                <c:pt idx="79">
                  <c:v>DERBYSHIRE COMMUNITY HEALTH SERVICES NHS FOUNDATION TRUST</c:v>
                </c:pt>
                <c:pt idx="80">
                  <c:v>ASHFORD AND ST. PETER'S HOSPITALS NHS FOUNDATION TRUST</c:v>
                </c:pt>
                <c:pt idx="81">
                  <c:v>5 BOROUGHS PARTNERSHIP NHS FOUNDATION TRUST</c:v>
                </c:pt>
                <c:pt idx="82">
                  <c:v>DERBYSHIRE HEALTHCARE NHS FOUNDATION TRUST</c:v>
                </c:pt>
                <c:pt idx="83">
                  <c:v>GLOUCESTERSHIRE HOSPITALS NHS FOUNDATION TRUST</c:v>
                </c:pt>
                <c:pt idx="84">
                  <c:v>HARROGATE AND DISTRICT NHS FOUNDATION TRUST</c:v>
                </c:pt>
                <c:pt idx="85">
                  <c:v>WIRRAL UNIVERSITY TEACHING HOSPITAL NHS FOUNDATION TRUST</c:v>
                </c:pt>
                <c:pt idx="86">
                  <c:v>ROYAL UNITED HOSPITAL BATH NHS FOUNDATION TRUST</c:v>
                </c:pt>
                <c:pt idx="87">
                  <c:v>SALFORD ROYAL NHS FOUNDATION TRUST</c:v>
                </c:pt>
                <c:pt idx="88">
                  <c:v>THE DUDLEY GROUP NHS FOUNDATION TRUST</c:v>
                </c:pt>
                <c:pt idx="89">
                  <c:v>NOTTINGHAMSHIRE HEALTHCARE NHS FOUNDATION TRUST</c:v>
                </c:pt>
                <c:pt idx="90">
                  <c:v>SHEFFIELD CHILDREN'S NHS FOUNDATION TRUST</c:v>
                </c:pt>
                <c:pt idx="91">
                  <c:v>CHESTERFIELD ROYAL HOSPITAL NHS FOUNDATION TRUST</c:v>
                </c:pt>
                <c:pt idx="92">
                  <c:v>NORFOLK AND NORWICH UNIVERSITY HOSPITALS NHS FOUNDATION TRUST</c:v>
                </c:pt>
                <c:pt idx="93">
                  <c:v>THE QUEEN ELIZABETH HOSPITAL, KING'S LYNN, NHS FOUNDATION TRUST</c:v>
                </c:pt>
                <c:pt idx="94">
                  <c:v>HERTFORDSHIRE PARTNERSHIP UNIVERSITY NHS FOUNDATION TRUST</c:v>
                </c:pt>
                <c:pt idx="95">
                  <c:v>THE ROTHERHAM NHS FOUNDATION TRUST</c:v>
                </c:pt>
                <c:pt idx="96">
                  <c:v>SOUTH TEES HOSPITALS NHS FOUNDATION TRUST</c:v>
                </c:pt>
                <c:pt idx="97">
                  <c:v>BLACKPOOL TEACHING HOSPITALS NHS FOUNDATION TRUST</c:v>
                </c:pt>
                <c:pt idx="98">
                  <c:v>UNIVERSITY HOSPITALS BRISTOL NHS FOUNDATION TRUST</c:v>
                </c:pt>
                <c:pt idx="99">
                  <c:v>NORTHUMBERLAND, TYNE AND WEAR NHS FOUNDATION TRUST</c:v>
                </c:pt>
                <c:pt idx="100">
                  <c:v>NORTH TEES AND HARTLEPOOL NHS FOUNDATION TRUST</c:v>
                </c:pt>
                <c:pt idx="101">
                  <c:v>CALDERDALE AND HUDDERSFIELD NHS FOUNDATION TRUST</c:v>
                </c:pt>
                <c:pt idx="102">
                  <c:v>GREAT ORMOND STREET HOSPITAL FOR CHILDREN NHS FOUNDATION TRUST</c:v>
                </c:pt>
                <c:pt idx="103">
                  <c:v>THE ROYAL BOURNEMOUTH AND CHRISTCHURCH HOSPITALS NHS FOUNDATION TRUST</c:v>
                </c:pt>
                <c:pt idx="104">
                  <c:v>OXLEAS NHS FOUNDATION TRUST</c:v>
                </c:pt>
                <c:pt idx="105">
                  <c:v>KING'S COLLEGE HOSPITAL NHS FOUNDATION TRUST</c:v>
                </c:pt>
                <c:pt idx="106">
                  <c:v>NORTHUMBRIA HEALTHCARE NHS FOUNDATION TRUST</c:v>
                </c:pt>
                <c:pt idx="107">
                  <c:v>SHEFFIELD TEACHING HOSPITALS NHS FOUNDATION TRUST</c:v>
                </c:pt>
                <c:pt idx="108">
                  <c:v>SOUTH ESSEX PARTNERSHIP UNIVERSITY NHS FOUNDATION TRUST</c:v>
                </c:pt>
                <c:pt idx="109">
                  <c:v>FRIMLEY HEALTH NHS FOUNDATION TRUST</c:v>
                </c:pt>
                <c:pt idx="110">
                  <c:v>BOLTON NHS FOUNDATION TRUST</c:v>
                </c:pt>
                <c:pt idx="111">
                  <c:v>GUY'S AND ST THOMAS' NHS FOUNDATION TRUST</c:v>
                </c:pt>
                <c:pt idx="112">
                  <c:v>MEDWAY NHS FOUNDATION TRUST</c:v>
                </c:pt>
                <c:pt idx="113">
                  <c:v>YORK TEACHING HOSPITAL NHS FOUNDATION TRUST</c:v>
                </c:pt>
              </c:strCache>
            </c:strRef>
          </c:cat>
          <c:val>
            <c:numRef>
              <c:f>'Chair tables'!$E$10:$E$123</c:f>
              <c:numCache>
                <c:formatCode>"£"#,##0</c:formatCode>
                <c:ptCount val="114"/>
                <c:pt idx="2">
                  <c:v>18621</c:v>
                </c:pt>
                <c:pt idx="3">
                  <c:v>18621</c:v>
                </c:pt>
                <c:pt idx="4">
                  <c:v>20000</c:v>
                </c:pt>
                <c:pt idx="5">
                  <c:v>21104</c:v>
                </c:pt>
                <c:pt idx="6">
                  <c:v>21104</c:v>
                </c:pt>
                <c:pt idx="7">
                  <c:v>21105</c:v>
                </c:pt>
                <c:pt idx="8">
                  <c:v>21105</c:v>
                </c:pt>
                <c:pt idx="9">
                  <c:v>21105</c:v>
                </c:pt>
                <c:pt idx="10">
                  <c:v>21105</c:v>
                </c:pt>
                <c:pt idx="11">
                  <c:v>21105</c:v>
                </c:pt>
                <c:pt idx="12">
                  <c:v>21105</c:v>
                </c:pt>
                <c:pt idx="13">
                  <c:v>21200</c:v>
                </c:pt>
                <c:pt idx="14">
                  <c:v>21500</c:v>
                </c:pt>
                <c:pt idx="15">
                  <c:v>22000</c:v>
                </c:pt>
                <c:pt idx="16">
                  <c:v>23366</c:v>
                </c:pt>
                <c:pt idx="17">
                  <c:v>23366</c:v>
                </c:pt>
                <c:pt idx="18">
                  <c:v>23600</c:v>
                </c:pt>
                <c:pt idx="19">
                  <c:v>23600</c:v>
                </c:pt>
                <c:pt idx="20">
                  <c:v>23600</c:v>
                </c:pt>
                <c:pt idx="21">
                  <c:v>23600</c:v>
                </c:pt>
                <c:pt idx="22">
                  <c:v>23600</c:v>
                </c:pt>
                <c:pt idx="23">
                  <c:v>29000</c:v>
                </c:pt>
                <c:pt idx="24">
                  <c:v>30000</c:v>
                </c:pt>
                <c:pt idx="25">
                  <c:v>30000</c:v>
                </c:pt>
                <c:pt idx="26">
                  <c:v>32450</c:v>
                </c:pt>
                <c:pt idx="27">
                  <c:v>35000</c:v>
                </c:pt>
                <c:pt idx="28">
                  <c:v>35000</c:v>
                </c:pt>
                <c:pt idx="29">
                  <c:v>35000</c:v>
                </c:pt>
                <c:pt idx="30">
                  <c:v>35000</c:v>
                </c:pt>
                <c:pt idx="31">
                  <c:v>36000</c:v>
                </c:pt>
                <c:pt idx="32">
                  <c:v>36000</c:v>
                </c:pt>
                <c:pt idx="33">
                  <c:v>37917</c:v>
                </c:pt>
                <c:pt idx="34">
                  <c:v>38000</c:v>
                </c:pt>
                <c:pt idx="35">
                  <c:v>39406</c:v>
                </c:pt>
                <c:pt idx="36">
                  <c:v>40000</c:v>
                </c:pt>
                <c:pt idx="37">
                  <c:v>40000</c:v>
                </c:pt>
                <c:pt idx="38">
                  <c:v>40000</c:v>
                </c:pt>
                <c:pt idx="39">
                  <c:v>40000</c:v>
                </c:pt>
                <c:pt idx="40">
                  <c:v>40000</c:v>
                </c:pt>
                <c:pt idx="41">
                  <c:v>40000</c:v>
                </c:pt>
                <c:pt idx="42">
                  <c:v>40000</c:v>
                </c:pt>
                <c:pt idx="43">
                  <c:v>40000</c:v>
                </c:pt>
                <c:pt idx="44">
                  <c:v>40000</c:v>
                </c:pt>
                <c:pt idx="45">
                  <c:v>40000</c:v>
                </c:pt>
                <c:pt idx="46">
                  <c:v>40000</c:v>
                </c:pt>
                <c:pt idx="47">
                  <c:v>40000</c:v>
                </c:pt>
                <c:pt idx="48">
                  <c:v>40500</c:v>
                </c:pt>
                <c:pt idx="49">
                  <c:v>40599</c:v>
                </c:pt>
                <c:pt idx="50">
                  <c:v>40787</c:v>
                </c:pt>
                <c:pt idx="51">
                  <c:v>41000</c:v>
                </c:pt>
                <c:pt idx="52">
                  <c:v>41370</c:v>
                </c:pt>
                <c:pt idx="53">
                  <c:v>41832</c:v>
                </c:pt>
                <c:pt idx="54">
                  <c:v>41976</c:v>
                </c:pt>
                <c:pt idx="55">
                  <c:v>42000</c:v>
                </c:pt>
                <c:pt idx="56">
                  <c:v>42000</c:v>
                </c:pt>
                <c:pt idx="57">
                  <c:v>42000</c:v>
                </c:pt>
                <c:pt idx="58">
                  <c:v>42086</c:v>
                </c:pt>
                <c:pt idx="59">
                  <c:v>42500</c:v>
                </c:pt>
                <c:pt idx="60">
                  <c:v>42500</c:v>
                </c:pt>
                <c:pt idx="61">
                  <c:v>42500</c:v>
                </c:pt>
                <c:pt idx="62">
                  <c:v>43000</c:v>
                </c:pt>
                <c:pt idx="63">
                  <c:v>43000</c:v>
                </c:pt>
                <c:pt idx="64">
                  <c:v>43400</c:v>
                </c:pt>
                <c:pt idx="65">
                  <c:v>43500</c:v>
                </c:pt>
                <c:pt idx="66">
                  <c:v>44000</c:v>
                </c:pt>
                <c:pt idx="67">
                  <c:v>44000</c:v>
                </c:pt>
                <c:pt idx="68">
                  <c:v>44250</c:v>
                </c:pt>
                <c:pt idx="69">
                  <c:v>44303</c:v>
                </c:pt>
                <c:pt idx="70">
                  <c:v>45000</c:v>
                </c:pt>
                <c:pt idx="71">
                  <c:v>45000</c:v>
                </c:pt>
                <c:pt idx="72">
                  <c:v>45000</c:v>
                </c:pt>
                <c:pt idx="73">
                  <c:v>45000</c:v>
                </c:pt>
                <c:pt idx="74">
                  <c:v>45000</c:v>
                </c:pt>
                <c:pt idx="75">
                  <c:v>45000</c:v>
                </c:pt>
                <c:pt idx="76">
                  <c:v>45000</c:v>
                </c:pt>
                <c:pt idx="77">
                  <c:v>45000</c:v>
                </c:pt>
                <c:pt idx="78">
                  <c:v>45000</c:v>
                </c:pt>
                <c:pt idx="79">
                  <c:v>45000</c:v>
                </c:pt>
                <c:pt idx="80">
                  <c:v>45300</c:v>
                </c:pt>
                <c:pt idx="81">
                  <c:v>45450</c:v>
                </c:pt>
                <c:pt idx="82">
                  <c:v>45500</c:v>
                </c:pt>
                <c:pt idx="83">
                  <c:v>46080</c:v>
                </c:pt>
                <c:pt idx="84">
                  <c:v>46132</c:v>
                </c:pt>
                <c:pt idx="85">
                  <c:v>46450</c:v>
                </c:pt>
                <c:pt idx="86">
                  <c:v>47500</c:v>
                </c:pt>
                <c:pt idx="87">
                  <c:v>47640</c:v>
                </c:pt>
                <c:pt idx="88">
                  <c:v>47846</c:v>
                </c:pt>
                <c:pt idx="89">
                  <c:v>48000</c:v>
                </c:pt>
                <c:pt idx="90">
                  <c:v>48000</c:v>
                </c:pt>
                <c:pt idx="91">
                  <c:v>49005</c:v>
                </c:pt>
                <c:pt idx="92">
                  <c:v>50000</c:v>
                </c:pt>
                <c:pt idx="93">
                  <c:v>50000</c:v>
                </c:pt>
                <c:pt idx="94">
                  <c:v>50000</c:v>
                </c:pt>
                <c:pt idx="95">
                  <c:v>50000</c:v>
                </c:pt>
                <c:pt idx="96">
                  <c:v>50000</c:v>
                </c:pt>
                <c:pt idx="97">
                  <c:v>50012</c:v>
                </c:pt>
                <c:pt idx="98">
                  <c:v>50750</c:v>
                </c:pt>
                <c:pt idx="99">
                  <c:v>50794</c:v>
                </c:pt>
                <c:pt idx="100">
                  <c:v>51100</c:v>
                </c:pt>
                <c:pt idx="101">
                  <c:v>52500</c:v>
                </c:pt>
                <c:pt idx="102">
                  <c:v>55000</c:v>
                </c:pt>
                <c:pt idx="103">
                  <c:v>55000</c:v>
                </c:pt>
                <c:pt idx="104">
                  <c:v>55189</c:v>
                </c:pt>
                <c:pt idx="105">
                  <c:v>57000</c:v>
                </c:pt>
                <c:pt idx="106">
                  <c:v>57207</c:v>
                </c:pt>
                <c:pt idx="107">
                  <c:v>58000</c:v>
                </c:pt>
                <c:pt idx="108">
                  <c:v>59806</c:v>
                </c:pt>
                <c:pt idx="109">
                  <c:v>60000</c:v>
                </c:pt>
                <c:pt idx="110">
                  <c:v>60000</c:v>
                </c:pt>
                <c:pt idx="111">
                  <c:v>60000</c:v>
                </c:pt>
                <c:pt idx="112">
                  <c:v>60000</c:v>
                </c:pt>
                <c:pt idx="113">
                  <c:v>62700</c:v>
                </c:pt>
              </c:numCache>
            </c:numRef>
          </c:val>
        </c:ser>
        <c:dLbls>
          <c:dLblPos val="inEnd"/>
          <c:showLegendKey val="0"/>
          <c:showVal val="1"/>
          <c:showCatName val="0"/>
          <c:showSerName val="0"/>
          <c:showPercent val="0"/>
          <c:showBubbleSize val="0"/>
        </c:dLbls>
        <c:gapWidth val="50"/>
        <c:overlap val="100"/>
        <c:axId val="260634112"/>
        <c:axId val="260635648"/>
      </c:barChart>
      <c:catAx>
        <c:axId val="260634112"/>
        <c:scaling>
          <c:orientation val="minMax"/>
        </c:scaling>
        <c:delete val="1"/>
        <c:axPos val="b"/>
        <c:majorTickMark val="none"/>
        <c:minorTickMark val="none"/>
        <c:tickLblPos val="nextTo"/>
        <c:crossAx val="260635648"/>
        <c:crosses val="autoZero"/>
        <c:auto val="1"/>
        <c:lblAlgn val="ctr"/>
        <c:lblOffset val="100"/>
        <c:noMultiLvlLbl val="0"/>
      </c:catAx>
      <c:valAx>
        <c:axId val="260635648"/>
        <c:scaling>
          <c:orientation val="minMax"/>
          <c:max val="75000"/>
          <c:min val="0"/>
        </c:scaling>
        <c:delete val="0"/>
        <c:axPos val="l"/>
        <c:majorGridlines>
          <c:spPr>
            <a:ln>
              <a:solidFill>
                <a:srgbClr val="9DA6AB">
                  <a:lumMod val="20000"/>
                  <a:lumOff val="80000"/>
                </a:srgbClr>
              </a:solidFill>
            </a:ln>
          </c:spPr>
        </c:majorGridlines>
        <c:numFmt formatCode="&quot;£&quot;#,##0" sourceLinked="0"/>
        <c:majorTickMark val="out"/>
        <c:minorTickMark val="none"/>
        <c:tickLblPos val="nextTo"/>
        <c:spPr>
          <a:ln w="25400">
            <a:solidFill>
              <a:srgbClr val="6B7B83"/>
            </a:solidFill>
          </a:ln>
        </c:spPr>
        <c:txPr>
          <a:bodyPr/>
          <a:lstStyle/>
          <a:p>
            <a:pPr>
              <a:defRPr sz="800" b="1"/>
            </a:pPr>
            <a:endParaRPr lang="en-US"/>
          </a:p>
        </c:txPr>
        <c:crossAx val="260634112"/>
        <c:crosses val="autoZero"/>
        <c:crossBetween val="between"/>
        <c:majorUnit val="25000"/>
      </c:valAx>
    </c:plotArea>
    <c:legend>
      <c:legendPos val="r"/>
      <c:legendEntry>
        <c:idx val="0"/>
        <c:delete val="1"/>
      </c:legendEntry>
      <c:layout>
        <c:manualLayout>
          <c:xMode val="edge"/>
          <c:yMode val="edge"/>
          <c:x val="0.70978835401807461"/>
          <c:y val="4.3561111111111106E-2"/>
          <c:w val="0.23681524787942279"/>
          <c:h val="0.18728574421155103"/>
        </c:manualLayout>
      </c:layout>
      <c:overlay val="0"/>
      <c:txPr>
        <a:bodyPr/>
        <a:lstStyle/>
        <a:p>
          <a:pPr>
            <a:defRPr sz="800"/>
          </a:pPr>
          <a:endParaRPr lang="en-US"/>
        </a:p>
      </c:txPr>
    </c:legend>
    <c:plotVisOnly val="1"/>
    <c:dispBlanksAs val="gap"/>
    <c:showDLblsOverMax val="0"/>
  </c:chart>
  <c:spPr>
    <a:ln>
      <a:noFill/>
    </a:ln>
  </c:spPr>
  <c:txPr>
    <a:bodyPr/>
    <a:lstStyle/>
    <a:p>
      <a:pPr>
        <a:defRPr>
          <a:latin typeface="Myriad Pro"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a:pPr>
            <a:r>
              <a:rPr lang="en-GB"/>
              <a:t>Do you have the following posts:</a:t>
            </a:r>
          </a:p>
        </c:rich>
      </c:tx>
      <c:layout>
        <c:manualLayout>
          <c:xMode val="edge"/>
          <c:yMode val="edge"/>
          <c:x val="2.5777777777777781E-2"/>
          <c:y val="4.1666666666666664E-2"/>
        </c:manualLayout>
      </c:layout>
      <c:overlay val="0"/>
    </c:title>
    <c:autoTitleDeleted val="0"/>
    <c:plotArea>
      <c:layout>
        <c:manualLayout>
          <c:layoutTarget val="inner"/>
          <c:xMode val="edge"/>
          <c:yMode val="edge"/>
          <c:x val="0.20699544135930376"/>
          <c:y val="0.20156499999999999"/>
          <c:w val="0.73435582513908249"/>
          <c:h val="0.75407388888888893"/>
        </c:manualLayout>
      </c:layout>
      <c:barChart>
        <c:barDir val="bar"/>
        <c:grouping val="percentStacked"/>
        <c:varyColors val="0"/>
        <c:ser>
          <c:idx val="0"/>
          <c:order val="0"/>
          <c:tx>
            <c:strRef>
              <c:f>'NED tables'!$W$3</c:f>
              <c:strCache>
                <c:ptCount val="1"/>
                <c:pt idx="0">
                  <c:v>Yes</c:v>
                </c:pt>
              </c:strCache>
            </c:strRef>
          </c:tx>
          <c:spPr>
            <a:solidFill>
              <a:schemeClr val="accent6"/>
            </a:solidFill>
          </c:spPr>
          <c:invertIfNegative val="0"/>
          <c:dLbls>
            <c:txPr>
              <a:bodyPr/>
              <a:lstStyle/>
              <a:p>
                <a:pPr>
                  <a:defRPr b="0">
                    <a:solidFill>
                      <a:schemeClr val="bg1"/>
                    </a:solidFill>
                  </a:defRPr>
                </a:pPr>
                <a:endParaRPr lang="en-US"/>
              </a:p>
            </c:txPr>
            <c:dLblPos val="ctr"/>
            <c:showLegendKey val="0"/>
            <c:showVal val="1"/>
            <c:showCatName val="0"/>
            <c:showSerName val="0"/>
            <c:showPercent val="0"/>
            <c:showBubbleSize val="0"/>
            <c:showLeaderLines val="0"/>
          </c:dLbls>
          <c:cat>
            <c:strRef>
              <c:f>'NED tables'!$X$2:$Z$2</c:f>
              <c:strCache>
                <c:ptCount val="3"/>
                <c:pt idx="0">
                  <c:v>SID</c:v>
                </c:pt>
                <c:pt idx="1">
                  <c:v>Audit Chair</c:v>
                </c:pt>
                <c:pt idx="2">
                  <c:v>Vice Chair</c:v>
                </c:pt>
              </c:strCache>
            </c:strRef>
          </c:cat>
          <c:val>
            <c:numRef>
              <c:f>'NED tables'!$X$3:$Z$3</c:f>
              <c:numCache>
                <c:formatCode>0%</c:formatCode>
                <c:ptCount val="3"/>
                <c:pt idx="0">
                  <c:v>0.79816513761467889</c:v>
                </c:pt>
                <c:pt idx="1">
                  <c:v>0.95370370370370372</c:v>
                </c:pt>
                <c:pt idx="2">
                  <c:v>0.85321100917431192</c:v>
                </c:pt>
              </c:numCache>
            </c:numRef>
          </c:val>
        </c:ser>
        <c:ser>
          <c:idx val="1"/>
          <c:order val="1"/>
          <c:tx>
            <c:strRef>
              <c:f>'NED tables'!$W$4</c:f>
              <c:strCache>
                <c:ptCount val="1"/>
                <c:pt idx="0">
                  <c:v>No</c:v>
                </c:pt>
              </c:strCache>
            </c:strRef>
          </c:tx>
          <c:spPr>
            <a:solidFill>
              <a:srgbClr val="C00848"/>
            </a:solidFill>
          </c:spPr>
          <c:invertIfNegative val="0"/>
          <c:dLbls>
            <c:delete val="1"/>
          </c:dLbls>
          <c:cat>
            <c:strRef>
              <c:f>'NED tables'!$X$2:$Z$2</c:f>
              <c:strCache>
                <c:ptCount val="3"/>
                <c:pt idx="0">
                  <c:v>SID</c:v>
                </c:pt>
                <c:pt idx="1">
                  <c:v>Audit Chair</c:v>
                </c:pt>
                <c:pt idx="2">
                  <c:v>Vice Chair</c:v>
                </c:pt>
              </c:strCache>
            </c:strRef>
          </c:cat>
          <c:val>
            <c:numRef>
              <c:f>'NED tables'!$X$4:$Z$4</c:f>
              <c:numCache>
                <c:formatCode>0%</c:formatCode>
                <c:ptCount val="3"/>
                <c:pt idx="0">
                  <c:v>0.20183486238532111</c:v>
                </c:pt>
                <c:pt idx="1">
                  <c:v>4.6296296296296294E-2</c:v>
                </c:pt>
                <c:pt idx="2">
                  <c:v>0.14678899082568808</c:v>
                </c:pt>
              </c:numCache>
            </c:numRef>
          </c:val>
        </c:ser>
        <c:dLbls>
          <c:dLblPos val="ctr"/>
          <c:showLegendKey val="0"/>
          <c:showVal val="1"/>
          <c:showCatName val="0"/>
          <c:showSerName val="0"/>
          <c:showPercent val="0"/>
          <c:showBubbleSize val="0"/>
        </c:dLbls>
        <c:gapWidth val="50"/>
        <c:overlap val="100"/>
        <c:axId val="264858624"/>
        <c:axId val="264864512"/>
      </c:barChart>
      <c:catAx>
        <c:axId val="264858624"/>
        <c:scaling>
          <c:orientation val="minMax"/>
        </c:scaling>
        <c:delete val="0"/>
        <c:axPos val="l"/>
        <c:majorTickMark val="none"/>
        <c:minorTickMark val="none"/>
        <c:tickLblPos val="nextTo"/>
        <c:spPr>
          <a:ln>
            <a:noFill/>
          </a:ln>
        </c:spPr>
        <c:txPr>
          <a:bodyPr/>
          <a:lstStyle/>
          <a:p>
            <a:pPr>
              <a:defRPr sz="900"/>
            </a:pPr>
            <a:endParaRPr lang="en-US"/>
          </a:p>
        </c:txPr>
        <c:crossAx val="264864512"/>
        <c:crosses val="autoZero"/>
        <c:auto val="1"/>
        <c:lblAlgn val="ctr"/>
        <c:lblOffset val="100"/>
        <c:noMultiLvlLbl val="0"/>
      </c:catAx>
      <c:valAx>
        <c:axId val="264864512"/>
        <c:scaling>
          <c:orientation val="minMax"/>
          <c:max val="1"/>
          <c:min val="0"/>
        </c:scaling>
        <c:delete val="1"/>
        <c:axPos val="b"/>
        <c:numFmt formatCode="0%" sourceLinked="1"/>
        <c:majorTickMark val="none"/>
        <c:minorTickMark val="none"/>
        <c:tickLblPos val="nextTo"/>
        <c:crossAx val="264858624"/>
        <c:crosses val="autoZero"/>
        <c:crossBetween val="between"/>
        <c:majorUnit val="0.25"/>
      </c:valAx>
    </c:plotArea>
    <c:legend>
      <c:legendPos val="r"/>
      <c:layout>
        <c:manualLayout>
          <c:xMode val="edge"/>
          <c:yMode val="edge"/>
          <c:x val="0.79129152385363599"/>
          <c:y val="7.7395555555555551E-2"/>
          <c:w val="0.16766272965879264"/>
          <c:h val="8.0291630212890056E-2"/>
        </c:manualLayout>
      </c:layout>
      <c:overlay val="0"/>
      <c:txPr>
        <a:bodyPr/>
        <a:lstStyle/>
        <a:p>
          <a:pPr>
            <a:defRPr sz="800"/>
          </a:pPr>
          <a:endParaRPr lang="en-US"/>
        </a:p>
      </c:txPr>
    </c:legend>
    <c:plotVisOnly val="1"/>
    <c:dispBlanksAs val="gap"/>
    <c:showDLblsOverMax val="0"/>
  </c:chart>
  <c:spPr>
    <a:ln>
      <a:noFill/>
    </a:ln>
  </c:spPr>
  <c:txPr>
    <a:bodyPr/>
    <a:lstStyle/>
    <a:p>
      <a:pPr>
        <a:defRPr sz="900">
          <a:latin typeface="Myriad Pro"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a:pPr>
            <a:r>
              <a:rPr lang="en-US"/>
              <a:t>Uplifts for additional responsibilities</a:t>
            </a:r>
          </a:p>
        </c:rich>
      </c:tx>
      <c:layout>
        <c:manualLayout>
          <c:xMode val="edge"/>
          <c:yMode val="edge"/>
          <c:x val="2.5777777777777781E-2"/>
          <c:y val="4.1666666666666664E-2"/>
        </c:manualLayout>
      </c:layout>
      <c:overlay val="0"/>
    </c:title>
    <c:autoTitleDeleted val="0"/>
    <c:plotArea>
      <c:layout>
        <c:manualLayout>
          <c:layoutTarget val="inner"/>
          <c:xMode val="edge"/>
          <c:yMode val="edge"/>
          <c:x val="0.15914851268591426"/>
          <c:y val="0.21523148148148147"/>
          <c:w val="0.62011116257526633"/>
          <c:h val="0.72629611111111114"/>
        </c:manualLayout>
      </c:layout>
      <c:barChart>
        <c:barDir val="bar"/>
        <c:grouping val="percentStacked"/>
        <c:varyColors val="0"/>
        <c:ser>
          <c:idx val="0"/>
          <c:order val="0"/>
          <c:tx>
            <c:strRef>
              <c:f>'NED tables'!$AB$13</c:f>
              <c:strCache>
                <c:ptCount val="1"/>
                <c:pt idx="0">
                  <c:v>No uplift</c:v>
                </c:pt>
              </c:strCache>
            </c:strRef>
          </c:tx>
          <c:spPr>
            <a:solidFill>
              <a:srgbClr val="9DA6AB"/>
            </a:solidFill>
          </c:spPr>
          <c:invertIfNegative val="0"/>
          <c:dLbls>
            <c:numFmt formatCode="0%;\-0%;;@" sourceLinked="0"/>
            <c:txPr>
              <a:bodyPr/>
              <a:lstStyle/>
              <a:p>
                <a:pPr>
                  <a:defRPr>
                    <a:solidFill>
                      <a:schemeClr val="bg1"/>
                    </a:solidFill>
                  </a:defRPr>
                </a:pPr>
                <a:endParaRPr lang="en-US"/>
              </a:p>
            </c:txPr>
            <c:showLegendKey val="0"/>
            <c:showVal val="1"/>
            <c:showCatName val="0"/>
            <c:showSerName val="0"/>
            <c:showPercent val="0"/>
            <c:showBubbleSize val="0"/>
            <c:showLeaderLines val="0"/>
          </c:dLbls>
          <c:cat>
            <c:strRef>
              <c:f>'NED tables'!$AC$12:$AE$12</c:f>
              <c:strCache>
                <c:ptCount val="3"/>
                <c:pt idx="0">
                  <c:v>Vice Chair</c:v>
                </c:pt>
                <c:pt idx="1">
                  <c:v>Audit Chair</c:v>
                </c:pt>
                <c:pt idx="2">
                  <c:v>SID</c:v>
                </c:pt>
              </c:strCache>
            </c:strRef>
          </c:cat>
          <c:val>
            <c:numRef>
              <c:f>'NED tables'!$AC$13:$AE$13</c:f>
              <c:numCache>
                <c:formatCode>General</c:formatCode>
                <c:ptCount val="3"/>
                <c:pt idx="0">
                  <c:v>0.52040816326530615</c:v>
                </c:pt>
                <c:pt idx="1">
                  <c:v>0.45192307692307693</c:v>
                </c:pt>
                <c:pt idx="2">
                  <c:v>0.44210526315789472</c:v>
                </c:pt>
              </c:numCache>
            </c:numRef>
          </c:val>
        </c:ser>
        <c:ser>
          <c:idx val="1"/>
          <c:order val="1"/>
          <c:tx>
            <c:strRef>
              <c:f>'NED tables'!$AB$14</c:f>
              <c:strCache>
                <c:ptCount val="1"/>
                <c:pt idx="0">
                  <c:v>&lt;£1,000</c:v>
                </c:pt>
              </c:strCache>
            </c:strRef>
          </c:tx>
          <c:spPr>
            <a:solidFill>
              <a:srgbClr val="F79131"/>
            </a:solidFill>
          </c:spPr>
          <c:invertIfNegative val="0"/>
          <c:dLbls>
            <c:numFmt formatCode="0%;\-0%;;@" sourceLinked="0"/>
            <c:txPr>
              <a:bodyPr/>
              <a:lstStyle/>
              <a:p>
                <a:pPr>
                  <a:defRPr>
                    <a:solidFill>
                      <a:schemeClr val="bg1"/>
                    </a:solidFill>
                  </a:defRPr>
                </a:pPr>
                <a:endParaRPr lang="en-US"/>
              </a:p>
            </c:txPr>
            <c:showLegendKey val="0"/>
            <c:showVal val="1"/>
            <c:showCatName val="0"/>
            <c:showSerName val="0"/>
            <c:showPercent val="0"/>
            <c:showBubbleSize val="0"/>
            <c:showLeaderLines val="0"/>
          </c:dLbls>
          <c:cat>
            <c:strRef>
              <c:f>'NED tables'!$AC$12:$AE$12</c:f>
              <c:strCache>
                <c:ptCount val="3"/>
                <c:pt idx="0">
                  <c:v>Vice Chair</c:v>
                </c:pt>
                <c:pt idx="1">
                  <c:v>Audit Chair</c:v>
                </c:pt>
                <c:pt idx="2">
                  <c:v>SID</c:v>
                </c:pt>
              </c:strCache>
            </c:strRef>
          </c:cat>
          <c:val>
            <c:numRef>
              <c:f>'NED tables'!$AC$14:$AE$14</c:f>
              <c:numCache>
                <c:formatCode>General</c:formatCode>
                <c:ptCount val="3"/>
                <c:pt idx="0">
                  <c:v>4.0816326530612242E-2</c:v>
                </c:pt>
                <c:pt idx="1">
                  <c:v>4.807692307692308E-2</c:v>
                </c:pt>
                <c:pt idx="2">
                  <c:v>4.2105263157894736E-2</c:v>
                </c:pt>
              </c:numCache>
            </c:numRef>
          </c:val>
        </c:ser>
        <c:ser>
          <c:idx val="2"/>
          <c:order val="2"/>
          <c:tx>
            <c:strRef>
              <c:f>'NED tables'!$AB$15</c:f>
              <c:strCache>
                <c:ptCount val="1"/>
                <c:pt idx="0">
                  <c:v>£1,000-2,999</c:v>
                </c:pt>
              </c:strCache>
            </c:strRef>
          </c:tx>
          <c:spPr>
            <a:solidFill>
              <a:srgbClr val="00A89C"/>
            </a:solidFill>
          </c:spPr>
          <c:invertIfNegative val="0"/>
          <c:dLbls>
            <c:numFmt formatCode="0%;\-0%;;@" sourceLinked="0"/>
            <c:txPr>
              <a:bodyPr/>
              <a:lstStyle/>
              <a:p>
                <a:pPr>
                  <a:defRPr>
                    <a:solidFill>
                      <a:schemeClr val="bg1"/>
                    </a:solidFill>
                  </a:defRPr>
                </a:pPr>
                <a:endParaRPr lang="en-US"/>
              </a:p>
            </c:txPr>
            <c:showLegendKey val="0"/>
            <c:showVal val="1"/>
            <c:showCatName val="0"/>
            <c:showSerName val="0"/>
            <c:showPercent val="0"/>
            <c:showBubbleSize val="0"/>
            <c:showLeaderLines val="0"/>
          </c:dLbls>
          <c:cat>
            <c:strRef>
              <c:f>'NED tables'!$AC$12:$AE$12</c:f>
              <c:strCache>
                <c:ptCount val="3"/>
                <c:pt idx="0">
                  <c:v>Vice Chair</c:v>
                </c:pt>
                <c:pt idx="1">
                  <c:v>Audit Chair</c:v>
                </c:pt>
                <c:pt idx="2">
                  <c:v>SID</c:v>
                </c:pt>
              </c:strCache>
            </c:strRef>
          </c:cat>
          <c:val>
            <c:numRef>
              <c:f>'NED tables'!$AC$15:$AE$15</c:f>
              <c:numCache>
                <c:formatCode>General</c:formatCode>
                <c:ptCount val="3"/>
                <c:pt idx="0">
                  <c:v>0.14285714285714285</c:v>
                </c:pt>
                <c:pt idx="1">
                  <c:v>0.18269230769230768</c:v>
                </c:pt>
                <c:pt idx="2">
                  <c:v>0.17894736842105263</c:v>
                </c:pt>
              </c:numCache>
            </c:numRef>
          </c:val>
        </c:ser>
        <c:ser>
          <c:idx val="3"/>
          <c:order val="3"/>
          <c:tx>
            <c:strRef>
              <c:f>'NED tables'!$AB$16</c:f>
              <c:strCache>
                <c:ptCount val="1"/>
                <c:pt idx="0">
                  <c:v>£3,000-4,999</c:v>
                </c:pt>
              </c:strCache>
            </c:strRef>
          </c:tx>
          <c:spPr>
            <a:solidFill>
              <a:srgbClr val="C00848"/>
            </a:solidFill>
          </c:spPr>
          <c:invertIfNegative val="0"/>
          <c:dLbls>
            <c:numFmt formatCode="0%;\-0%;;@" sourceLinked="0"/>
            <c:txPr>
              <a:bodyPr/>
              <a:lstStyle/>
              <a:p>
                <a:pPr>
                  <a:defRPr>
                    <a:solidFill>
                      <a:schemeClr val="bg1"/>
                    </a:solidFill>
                  </a:defRPr>
                </a:pPr>
                <a:endParaRPr lang="en-US"/>
              </a:p>
            </c:txPr>
            <c:showLegendKey val="0"/>
            <c:showVal val="1"/>
            <c:showCatName val="0"/>
            <c:showSerName val="0"/>
            <c:showPercent val="0"/>
            <c:showBubbleSize val="0"/>
            <c:showLeaderLines val="0"/>
          </c:dLbls>
          <c:cat>
            <c:strRef>
              <c:f>'NED tables'!$AC$12:$AE$12</c:f>
              <c:strCache>
                <c:ptCount val="3"/>
                <c:pt idx="0">
                  <c:v>Vice Chair</c:v>
                </c:pt>
                <c:pt idx="1">
                  <c:v>Audit Chair</c:v>
                </c:pt>
                <c:pt idx="2">
                  <c:v>SID</c:v>
                </c:pt>
              </c:strCache>
            </c:strRef>
          </c:cat>
          <c:val>
            <c:numRef>
              <c:f>'NED tables'!$AC$16:$AE$16</c:f>
              <c:numCache>
                <c:formatCode>General</c:formatCode>
                <c:ptCount val="3"/>
                <c:pt idx="0">
                  <c:v>7.1428571428571425E-2</c:v>
                </c:pt>
                <c:pt idx="1">
                  <c:v>0.21153846153846154</c:v>
                </c:pt>
                <c:pt idx="2">
                  <c:v>0.10526315789473684</c:v>
                </c:pt>
              </c:numCache>
            </c:numRef>
          </c:val>
        </c:ser>
        <c:ser>
          <c:idx val="4"/>
          <c:order val="4"/>
          <c:tx>
            <c:strRef>
              <c:f>'NED tables'!$AB$17</c:f>
              <c:strCache>
                <c:ptCount val="1"/>
                <c:pt idx="0">
                  <c:v>£5,000+</c:v>
                </c:pt>
              </c:strCache>
            </c:strRef>
          </c:tx>
          <c:spPr>
            <a:solidFill>
              <a:srgbClr val="29398F"/>
            </a:solidFill>
          </c:spPr>
          <c:invertIfNegative val="0"/>
          <c:dLbls>
            <c:numFmt formatCode="0%;\-0%;;@" sourceLinked="0"/>
            <c:txPr>
              <a:bodyPr/>
              <a:lstStyle/>
              <a:p>
                <a:pPr>
                  <a:defRPr>
                    <a:solidFill>
                      <a:schemeClr val="bg1"/>
                    </a:solidFill>
                  </a:defRPr>
                </a:pPr>
                <a:endParaRPr lang="en-US"/>
              </a:p>
            </c:txPr>
            <c:showLegendKey val="0"/>
            <c:showVal val="1"/>
            <c:showCatName val="0"/>
            <c:showSerName val="0"/>
            <c:showPercent val="0"/>
            <c:showBubbleSize val="0"/>
            <c:showLeaderLines val="0"/>
          </c:dLbls>
          <c:cat>
            <c:strRef>
              <c:f>'NED tables'!$AC$12:$AE$12</c:f>
              <c:strCache>
                <c:ptCount val="3"/>
                <c:pt idx="0">
                  <c:v>Vice Chair</c:v>
                </c:pt>
                <c:pt idx="1">
                  <c:v>Audit Chair</c:v>
                </c:pt>
                <c:pt idx="2">
                  <c:v>SID</c:v>
                </c:pt>
              </c:strCache>
            </c:strRef>
          </c:cat>
          <c:val>
            <c:numRef>
              <c:f>'NED tables'!$AC$17:$AE$17</c:f>
              <c:numCache>
                <c:formatCode>General</c:formatCode>
                <c:ptCount val="3"/>
                <c:pt idx="0">
                  <c:v>7.1428571428571425E-2</c:v>
                </c:pt>
                <c:pt idx="1">
                  <c:v>4.807692307692308E-2</c:v>
                </c:pt>
                <c:pt idx="2">
                  <c:v>4.2105263157894736E-2</c:v>
                </c:pt>
              </c:numCache>
            </c:numRef>
          </c:val>
        </c:ser>
        <c:ser>
          <c:idx val="5"/>
          <c:order val="5"/>
          <c:tx>
            <c:strRef>
              <c:f>'NED tables'!$AB$18</c:f>
              <c:strCache>
                <c:ptCount val="1"/>
                <c:pt idx="0">
                  <c:v>n/a</c:v>
                </c:pt>
              </c:strCache>
            </c:strRef>
          </c:tx>
          <c:invertIfNegative val="0"/>
          <c:dLbls>
            <c:numFmt formatCode="0%;\-0%;;@" sourceLinked="0"/>
            <c:txPr>
              <a:bodyPr/>
              <a:lstStyle/>
              <a:p>
                <a:pPr>
                  <a:defRPr>
                    <a:solidFill>
                      <a:schemeClr val="bg1"/>
                    </a:solidFill>
                  </a:defRPr>
                </a:pPr>
                <a:endParaRPr lang="en-US"/>
              </a:p>
            </c:txPr>
            <c:showLegendKey val="0"/>
            <c:showVal val="1"/>
            <c:showCatName val="0"/>
            <c:showSerName val="0"/>
            <c:showPercent val="0"/>
            <c:showBubbleSize val="0"/>
            <c:showLeaderLines val="0"/>
          </c:dLbls>
          <c:cat>
            <c:strRef>
              <c:f>'NED tables'!$AC$12:$AE$12</c:f>
              <c:strCache>
                <c:ptCount val="3"/>
                <c:pt idx="0">
                  <c:v>Vice Chair</c:v>
                </c:pt>
                <c:pt idx="1">
                  <c:v>Audit Chair</c:v>
                </c:pt>
                <c:pt idx="2">
                  <c:v>SID</c:v>
                </c:pt>
              </c:strCache>
            </c:strRef>
          </c:cat>
          <c:val>
            <c:numRef>
              <c:f>'NED tables'!$AC$18:$AE$18</c:f>
              <c:numCache>
                <c:formatCode>General</c:formatCode>
                <c:ptCount val="3"/>
                <c:pt idx="0">
                  <c:v>0.15306122448979592</c:v>
                </c:pt>
                <c:pt idx="1">
                  <c:v>5.7692307692307696E-2</c:v>
                </c:pt>
                <c:pt idx="2">
                  <c:v>0.18947368421052632</c:v>
                </c:pt>
              </c:numCache>
            </c:numRef>
          </c:val>
        </c:ser>
        <c:dLbls>
          <c:showLegendKey val="0"/>
          <c:showVal val="1"/>
          <c:showCatName val="0"/>
          <c:showSerName val="0"/>
          <c:showPercent val="0"/>
          <c:showBubbleSize val="0"/>
        </c:dLbls>
        <c:gapWidth val="50"/>
        <c:overlap val="100"/>
        <c:axId val="264993792"/>
        <c:axId val="265020160"/>
      </c:barChart>
      <c:catAx>
        <c:axId val="264993792"/>
        <c:scaling>
          <c:orientation val="minMax"/>
        </c:scaling>
        <c:delete val="0"/>
        <c:axPos val="l"/>
        <c:majorTickMark val="none"/>
        <c:minorTickMark val="none"/>
        <c:tickLblPos val="nextTo"/>
        <c:spPr>
          <a:ln>
            <a:noFill/>
          </a:ln>
        </c:spPr>
        <c:txPr>
          <a:bodyPr/>
          <a:lstStyle/>
          <a:p>
            <a:pPr>
              <a:defRPr sz="900"/>
            </a:pPr>
            <a:endParaRPr lang="en-US"/>
          </a:p>
        </c:txPr>
        <c:crossAx val="265020160"/>
        <c:crosses val="autoZero"/>
        <c:auto val="1"/>
        <c:lblAlgn val="ctr"/>
        <c:lblOffset val="100"/>
        <c:noMultiLvlLbl val="0"/>
      </c:catAx>
      <c:valAx>
        <c:axId val="265020160"/>
        <c:scaling>
          <c:orientation val="minMax"/>
          <c:max val="1"/>
          <c:min val="0"/>
        </c:scaling>
        <c:delete val="1"/>
        <c:axPos val="b"/>
        <c:numFmt formatCode="0%" sourceLinked="1"/>
        <c:majorTickMark val="none"/>
        <c:minorTickMark val="none"/>
        <c:tickLblPos val="nextTo"/>
        <c:crossAx val="264993792"/>
        <c:crosses val="autoZero"/>
        <c:crossBetween val="between"/>
        <c:majorUnit val="0.25"/>
      </c:valAx>
    </c:plotArea>
    <c:legend>
      <c:legendPos val="r"/>
      <c:layout>
        <c:manualLayout>
          <c:xMode val="edge"/>
          <c:yMode val="edge"/>
          <c:x val="0.81060532139364927"/>
          <c:y val="0.25378444444444442"/>
          <c:w val="0.14864165508723173"/>
          <c:h val="0.63328333333333331"/>
        </c:manualLayout>
      </c:layout>
      <c:overlay val="0"/>
      <c:txPr>
        <a:bodyPr/>
        <a:lstStyle/>
        <a:p>
          <a:pPr>
            <a:defRPr sz="800"/>
          </a:pPr>
          <a:endParaRPr lang="en-US"/>
        </a:p>
      </c:txPr>
    </c:legend>
    <c:plotVisOnly val="1"/>
    <c:dispBlanksAs val="gap"/>
    <c:showDLblsOverMax val="0"/>
  </c:chart>
  <c:spPr>
    <a:ln>
      <a:noFill/>
    </a:ln>
  </c:spPr>
  <c:txPr>
    <a:bodyPr/>
    <a:lstStyle/>
    <a:p>
      <a:pPr>
        <a:defRPr sz="900">
          <a:latin typeface="Myriad Pro"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[2016.01.08 NED data and dashboards (for circulation) v2.xlsx]NED tables!PivotTable12</c:name>
    <c:fmtId val="36"/>
  </c:pivotSource>
  <c:chart>
    <c:title>
      <c:tx>
        <c:rich>
          <a:bodyPr/>
          <a:lstStyle/>
          <a:p>
            <a:pPr algn="l">
              <a:defRPr/>
            </a:pPr>
            <a:r>
              <a:rPr lang="en-US" sz="1200"/>
              <a:t>Daily rate </a:t>
            </a:r>
          </a:p>
          <a:p>
            <a:pPr algn="l">
              <a:defRPr/>
            </a:pPr>
            <a:r>
              <a:rPr lang="en-US" sz="1000" b="0"/>
              <a:t>= total remuneration / (days per month</a:t>
            </a:r>
            <a:r>
              <a:rPr lang="en-US" sz="1000" b="0" baseline="0"/>
              <a:t> x 12)</a:t>
            </a:r>
            <a:endParaRPr lang="en-US" sz="1000" b="0"/>
          </a:p>
        </c:rich>
      </c:tx>
      <c:layout>
        <c:manualLayout>
          <c:xMode val="edge"/>
          <c:yMode val="edge"/>
          <c:x val="2.0076269878029952E-2"/>
          <c:y val="2.7569456785735438E-2"/>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manualLayout>
          <c:layoutTarget val="inner"/>
          <c:xMode val="edge"/>
          <c:yMode val="edge"/>
          <c:x val="0.12021553188204416"/>
          <c:y val="0.23246347965167941"/>
          <c:w val="0.83664721321599511"/>
          <c:h val="0.68348462768793317"/>
        </c:manualLayout>
      </c:layout>
      <c:barChart>
        <c:barDir val="col"/>
        <c:grouping val="clustered"/>
        <c:varyColors val="0"/>
        <c:ser>
          <c:idx val="0"/>
          <c:order val="0"/>
          <c:tx>
            <c:strRef>
              <c:f>'NED tables'!$AL$2</c:f>
              <c:strCache>
                <c:ptCount val="1"/>
                <c:pt idx="0">
                  <c:v>Total</c:v>
                </c:pt>
              </c:strCache>
            </c:strRef>
          </c:tx>
          <c:invertIfNegative val="0"/>
          <c:cat>
            <c:strRef>
              <c:f>'NED tables'!$AK$3:$AK$116</c:f>
              <c:strCache>
                <c:ptCount val="114"/>
                <c:pt idx="0">
                  <c:v>DERBYSHIRE HEALTHCARE NHS FOUNDATION TRUST</c:v>
                </c:pt>
                <c:pt idx="1">
                  <c:v>ROYAL UNITED HOSPITAL BATH NHS FOUNDATION TRUST</c:v>
                </c:pt>
                <c:pt idx="2">
                  <c:v>FRIMLEY HEALTH NHS FOUNDATION TRUST</c:v>
                </c:pt>
                <c:pt idx="3">
                  <c:v>POOLE HOSPITAL NHS FOUNDATION TRUST</c:v>
                </c:pt>
                <c:pt idx="4">
                  <c:v>SURREY AND SUSSEX HEALTHCARE NHS TRUST</c:v>
                </c:pt>
                <c:pt idx="5">
                  <c:v>HOMERTON UNIVERSITY HOSPITAL NHS FOUNDATION TRUST</c:v>
                </c:pt>
                <c:pt idx="6">
                  <c:v>ASHFORD AND ST. PETER'S HOSPITALS NHS FOUNDATION TRUST</c:v>
                </c:pt>
                <c:pt idx="7">
                  <c:v>ISLE OF WIGHT NHS TRUST</c:v>
                </c:pt>
                <c:pt idx="8">
                  <c:v>ANONYMOUS</c:v>
                </c:pt>
                <c:pt idx="9">
                  <c:v>KING'S COLLEGE HOSPITAL NHS FOUNDATION TRUST</c:v>
                </c:pt>
                <c:pt idx="10">
                  <c:v>YORKSHIRE AMBULANCE SERVICE NHS TRUST</c:v>
                </c:pt>
                <c:pt idx="11">
                  <c:v>NORTHUMBRIA HEALTHCARE NHS FOUNDATION TRUST</c:v>
                </c:pt>
                <c:pt idx="12">
                  <c:v>TAVISTOCK AND PORTMAN NHS FOUNDATION TRUST</c:v>
                </c:pt>
                <c:pt idx="13">
                  <c:v>OXFORD HEALTH NHS FOUNDATION TRUST</c:v>
                </c:pt>
                <c:pt idx="14">
                  <c:v>BARNET, ENFIELD AND HARINGEY MENTAL HEALTH NHS TRUST</c:v>
                </c:pt>
                <c:pt idx="15">
                  <c:v>OXFORD UNIVERSITY HOSPITALS NHS FOUNDATION TRUST</c:v>
                </c:pt>
                <c:pt idx="16">
                  <c:v>KENT AND MEDWAY NHS AND SOCIAL CARE PARTNERSHIP TRUST</c:v>
                </c:pt>
                <c:pt idx="17">
                  <c:v>DEVON PARTNERSHIP NHS TRUST</c:v>
                </c:pt>
                <c:pt idx="18">
                  <c:v>NORTH WEST AMBULANCE SERVICE NHS TRUST</c:v>
                </c:pt>
                <c:pt idx="19">
                  <c:v>PENNINE ACUTE HOSPITALS NHS TRUST</c:v>
                </c:pt>
                <c:pt idx="20">
                  <c:v>BARNSLEY HOSPITAL NHS FOUNDATION TRUST</c:v>
                </c:pt>
                <c:pt idx="21">
                  <c:v>NORTHERN LINCOLNSHIRE AND GOOLE NHS FOUNDATION TRUST</c:v>
                </c:pt>
                <c:pt idx="22">
                  <c:v>LEEDS AND YORK PARTNERSHIP NHS FOUNDATION TRUST</c:v>
                </c:pt>
                <c:pt idx="23">
                  <c:v>EAST MIDLANDS AMBULANCE SERVICE NHS TRUST</c:v>
                </c:pt>
                <c:pt idx="24">
                  <c:v>IPSWICH HOSPITAL NHS TRUST</c:v>
                </c:pt>
                <c:pt idx="25">
                  <c:v>UNIVERSITY HOSPITALS OF MORECAMBE BAY NHS FOUNDATION TRUST</c:v>
                </c:pt>
                <c:pt idx="26">
                  <c:v>LEICESTERSHIRE PARTNERSHIP NHS TRUST</c:v>
                </c:pt>
                <c:pt idx="27">
                  <c:v>NOTTINGHAM UNIVERSITY HOSPITALS NHS TRUST</c:v>
                </c:pt>
                <c:pt idx="28">
                  <c:v>NORTHERN DEVON HEALTHCARE NHS TRUST</c:v>
                </c:pt>
                <c:pt idx="29">
                  <c:v>GUY'S AND ST THOMAS' NHS FOUNDATION TRUST</c:v>
                </c:pt>
                <c:pt idx="30">
                  <c:v>ST HELENS AND KNOWSLEY HOSPITALS NHS TRUST</c:v>
                </c:pt>
                <c:pt idx="31">
                  <c:v>NORTHAMPTON GENERAL HOSPITAL NHS TRUST</c:v>
                </c:pt>
                <c:pt idx="32">
                  <c:v>BRADFORD DISTRICT CARE NHS FOUNDATION TRUST</c:v>
                </c:pt>
                <c:pt idx="33">
                  <c:v>CENTRAL LONDON COMMUNITY HEALTHCARE NHS TRUST</c:v>
                </c:pt>
                <c:pt idx="34">
                  <c:v>MERSEY CARE NHS TRUST</c:v>
                </c:pt>
                <c:pt idx="35">
                  <c:v>EAST LANCASHIRE HOSPITALS NHS TRUST</c:v>
                </c:pt>
                <c:pt idx="36">
                  <c:v>PLYMOUTH HOSPITALS NHS TRUST</c:v>
                </c:pt>
                <c:pt idx="37">
                  <c:v>STAFFORDSHIRE AND STOKE ON TRENT PARTNERSHIP NHS TRUST</c:v>
                </c:pt>
                <c:pt idx="38">
                  <c:v>HERTFORDSHIRE COMMUNITY NHS TRUST</c:v>
                </c:pt>
                <c:pt idx="39">
                  <c:v>LINCOLNSHIRE COMMUNITY HEALTH SERVICES NHS TRUST</c:v>
                </c:pt>
                <c:pt idx="40">
                  <c:v>MID YORKSHIRE HOSPITALS NHS TRUST</c:v>
                </c:pt>
                <c:pt idx="41">
                  <c:v>UNIVERSITY HOSPITALS OF LEICESTER NHS TRUST</c:v>
                </c:pt>
                <c:pt idx="42">
                  <c:v>NORFOLK COMMUNITY HEALTH AND CARE NHS TRUST</c:v>
                </c:pt>
                <c:pt idx="43">
                  <c:v>THE ROYAL WOLVERHAMPTON NHS TRUST</c:v>
                </c:pt>
                <c:pt idx="44">
                  <c:v>ROTHERHAM DONCASTER AND SOUTH HUMBER NHS FOUNDATION TRUST</c:v>
                </c:pt>
                <c:pt idx="45">
                  <c:v>LANCASHIRE TEACHING HOSPITALS NHS FOUNDATION TRUST</c:v>
                </c:pt>
                <c:pt idx="46">
                  <c:v>HARROGATE AND DISTRICT NHS FOUNDATION TRUST</c:v>
                </c:pt>
                <c:pt idx="47">
                  <c:v>LINCOLNSHIRE PARTNERSHIP NHS FOUNDATION TRUST</c:v>
                </c:pt>
                <c:pt idx="48">
                  <c:v>BRIDGEWATER COMMUNITY HEALTHCARE NHS FOUNDATION TRUST</c:v>
                </c:pt>
                <c:pt idx="49">
                  <c:v>LUTON AND DUNSTABLE UNIVERSITY HOSPITAL NHS FOUNDATION TRUST</c:v>
                </c:pt>
                <c:pt idx="50">
                  <c:v>NORFOLK AND SUFFOLK NHS FOUNDATION TRUST</c:v>
                </c:pt>
                <c:pt idx="51">
                  <c:v>BLACK COUNTRY PARTNERSHIP NHS FOUNDATION TRUST</c:v>
                </c:pt>
                <c:pt idx="52">
                  <c:v>BOLTON NHS FOUNDATION TRUST</c:v>
                </c:pt>
                <c:pt idx="53">
                  <c:v>UNIVERSITY HOSPITALS BRISTOL NHS FOUNDATION TRUST</c:v>
                </c:pt>
                <c:pt idx="54">
                  <c:v>THE QUEEN ELIZABETH HOSPITAL, KING'S LYNN, NHS FOUNDATION TRUST</c:v>
                </c:pt>
                <c:pt idx="55">
                  <c:v>TAMESIDE HOSPITAL NHS FOUNDATION TRUST</c:v>
                </c:pt>
                <c:pt idx="56">
                  <c:v>BURTON HOSPITALS NHS FOUNDATION TRUST</c:v>
                </c:pt>
                <c:pt idx="57">
                  <c:v>YORK TEACHING HOSPITAL NHS FOUNDATION TRUST</c:v>
                </c:pt>
                <c:pt idx="58">
                  <c:v>HUMBER NHS FOUNDATION TRUST</c:v>
                </c:pt>
                <c:pt idx="59">
                  <c:v>NORTH TEES AND HARTLEPOOL NHS FOUNDATION TRUST</c:v>
                </c:pt>
                <c:pt idx="60">
                  <c:v>NORTH STAFFORDSHIRE COMBINED HEALTHCARE NHS TRUST</c:v>
                </c:pt>
                <c:pt idx="61">
                  <c:v>LEEDS COMMUNITY HEALTHCARE NHS TRUST</c:v>
                </c:pt>
                <c:pt idx="62">
                  <c:v>MANCHESTER MENTAL HEALTH AND SOCIAL CARE TRUST</c:v>
                </c:pt>
                <c:pt idx="63">
                  <c:v>LEEDS TEACHING HOSPITALS NHS TRUST</c:v>
                </c:pt>
                <c:pt idx="64">
                  <c:v>SOMERSET PARTNERSHIP NHS FOUNDATION TRUST</c:v>
                </c:pt>
                <c:pt idx="65">
                  <c:v>KETTERING GENERAL HOSPITAL NHS FOUNDATION TRUST</c:v>
                </c:pt>
                <c:pt idx="66">
                  <c:v>OXLEAS NHS FOUNDATION TRUST</c:v>
                </c:pt>
                <c:pt idx="67">
                  <c:v>NOTTINGHAMSHIRE HEALTHCARE NHS FOUNDATION TRUST</c:v>
                </c:pt>
                <c:pt idx="68">
                  <c:v>DORSET HEALTHCARE UNIVERSITY NHS FOUNDATION TRUST</c:v>
                </c:pt>
                <c:pt idx="69">
                  <c:v>ALDER HEY CHILDREN'S NHS FOUNDATION TRUST</c:v>
                </c:pt>
                <c:pt idx="70">
                  <c:v>SALISBURY NHS FOUNDATION TRUST</c:v>
                </c:pt>
                <c:pt idx="71">
                  <c:v>SOUTH ESSEX PARTNERSHIP UNIVERSITY NHS FOUNDATION TRUST</c:v>
                </c:pt>
                <c:pt idx="72">
                  <c:v>BLACKPOOL TEACHING HOSPITALS NHS FOUNDATION TRUST</c:v>
                </c:pt>
                <c:pt idx="73">
                  <c:v>GLOUCESTERSHIRE HOSPITALS NHS FOUNDATION TRUST</c:v>
                </c:pt>
                <c:pt idx="74">
                  <c:v>COVENTRY AND WARWICKSHIRE PARTNERSHIP NHS TRUST</c:v>
                </c:pt>
                <c:pt idx="75">
                  <c:v>NORTHUMBERLAND, TYNE AND WEAR NHS FOUNDATION TRUST</c:v>
                </c:pt>
                <c:pt idx="76">
                  <c:v>SOUTH CENTRAL AMBULANCE SERVICE NHS FOUNDATION TRUST</c:v>
                </c:pt>
                <c:pt idx="77">
                  <c:v>CHESHIRE AND WIRRAL PARTNERSHIP NHS FOUNDATION TRUST</c:v>
                </c:pt>
                <c:pt idx="78">
                  <c:v>NORTH ESSEX PARTNERSHIP UNIVERSITY NHS FOUNDATION TRUST</c:v>
                </c:pt>
                <c:pt idx="79">
                  <c:v>NORTH EAST LONDON NHS FOUNDATION TRUST</c:v>
                </c:pt>
                <c:pt idx="80">
                  <c:v>PAPWORTH HOSPITAL NHS FOUNDATION TRUST</c:v>
                </c:pt>
                <c:pt idx="81">
                  <c:v>BERKSHIRE HEALTHCARE NHS FOUNDATION TRUST</c:v>
                </c:pt>
                <c:pt idx="82">
                  <c:v>QUEEN VICTORIA HOSPITAL NHS FOUNDATION TRUST</c:v>
                </c:pt>
                <c:pt idx="83">
                  <c:v>SHEFFIELD HEALTH AND SOCIAL CARE NHS FOUNDATION TRUST</c:v>
                </c:pt>
                <c:pt idx="84">
                  <c:v>CUMBRIA PARTNERSHIP NHS FOUNDATION TRUST</c:v>
                </c:pt>
                <c:pt idx="85">
                  <c:v>SOUTH WARWICKSHIRE NHS FOUNDATION TRUST</c:v>
                </c:pt>
                <c:pt idx="86">
                  <c:v>THE ROBERT JONES AND AGNES HUNT ORTHOPAEDIC HOSPITAL NHS FOUNDATION TRUST</c:v>
                </c:pt>
                <c:pt idx="87">
                  <c:v>MEDWAY NHS FOUNDATION TRUST</c:v>
                </c:pt>
                <c:pt idx="88">
                  <c:v>PETERBOROUGH AND STAMFORD HOSPITALS NHS FOUNDATION TRUST</c:v>
                </c:pt>
                <c:pt idx="89">
                  <c:v>NORTHAMPTONSHIRE HEALTHCARE NHS FOUNDATION TRUST</c:v>
                </c:pt>
                <c:pt idx="90">
                  <c:v>5 BOROUGHS PARTNERSHIP NHS FOUNDATION TRUST</c:v>
                </c:pt>
                <c:pt idx="91">
                  <c:v>ROYAL SURREY COUNTY HOSPITAL NHS FOUNDATION TRUST</c:v>
                </c:pt>
                <c:pt idx="92">
                  <c:v>HERTFORDSHIRE PARTNERSHIP UNIVERSITY NHS FOUNDATION TRUST</c:v>
                </c:pt>
                <c:pt idx="93">
                  <c:v>WIRRAL UNIVERSITY TEACHING HOSPITAL NHS FOUNDATION TRUST</c:v>
                </c:pt>
                <c:pt idx="94">
                  <c:v>THE DUDLEY GROUP NHS FOUNDATION TRUST</c:v>
                </c:pt>
                <c:pt idx="95">
                  <c:v>BIRMINGHAM AND SOLIHULL MENTAL HEALTH NHS FOUNDATION TRUST</c:v>
                </c:pt>
                <c:pt idx="96">
                  <c:v>CALDERDALE AND HUDDERSFIELD NHS FOUNDATION TRUST</c:v>
                </c:pt>
                <c:pt idx="97">
                  <c:v>SHEFFIELD TEACHING HOSPITALS NHS FOUNDATION TRUST</c:v>
                </c:pt>
                <c:pt idx="98">
                  <c:v>CHESTERFIELD ROYAL HOSPITAL NHS FOUNDATION TRUST</c:v>
                </c:pt>
                <c:pt idx="99">
                  <c:v>SOUTH TEES HOSPITALS NHS FOUNDATION TRUST</c:v>
                </c:pt>
                <c:pt idx="100">
                  <c:v>NORTH EAST AMBULANCE SERVICE NHS FOUNDATION TRUST</c:v>
                </c:pt>
                <c:pt idx="101">
                  <c:v>THE ROTHERHAM NHS FOUNDATION TRUST</c:v>
                </c:pt>
                <c:pt idx="102">
                  <c:v>DERBYSHIRE COMMUNITY HEALTH SERVICES NHS FOUNDATION TRUST</c:v>
                </c:pt>
                <c:pt idx="103">
                  <c:v>NORFOLK AND NORWICH UNIVERSITY HOSPITALS NHS FOUNDATION TRUST</c:v>
                </c:pt>
                <c:pt idx="104">
                  <c:v>THE WALTON CENTRE NHS FOUNDATION TRUST</c:v>
                </c:pt>
                <c:pt idx="105">
                  <c:v>THE ROYAL BOURNEMOUTH AND CHRISTCHURCH HOSPITALS NHS FOUNDATION TRUST</c:v>
                </c:pt>
                <c:pt idx="106">
                  <c:v>SURREY AND BORDERS PARTNERSHIP NHS FOUNDATION TRUST</c:v>
                </c:pt>
                <c:pt idx="107">
                  <c:v>SOUTHERN HEALTH NHS FOUNDATION TRUST</c:v>
                </c:pt>
                <c:pt idx="108">
                  <c:v>JAMES PAGET UNIVERSITY HOSPITALS NHS FOUNDATION TRUST</c:v>
                </c:pt>
                <c:pt idx="109">
                  <c:v>SALFORD ROYAL NHS FOUNDATION TRUST</c:v>
                </c:pt>
                <c:pt idx="110">
                  <c:v>THE ROYAL ORTHOPAEDIC HOSPITAL NHS FOUNDATION TRUST</c:v>
                </c:pt>
                <c:pt idx="111">
                  <c:v>GREAT ORMOND STREET HOSPITAL FOR CHILDREN NHS FOUNDATION TRUST</c:v>
                </c:pt>
                <c:pt idx="112">
                  <c:v>THE CLATTERBRIDGE CANCER CENTRE NHS FOUNDATION TRUST</c:v>
                </c:pt>
                <c:pt idx="113">
                  <c:v>SHEFFIELD CHILDREN'S NHS FOUNDATION TRUST</c:v>
                </c:pt>
              </c:strCache>
            </c:strRef>
          </c:cat>
          <c:val>
            <c:numRef>
              <c:f>'NED tables'!$AL$3:$AL$116</c:f>
              <c:numCache>
                <c:formatCode>"£"#,##0</c:formatCode>
                <c:ptCount val="114"/>
                <c:pt idx="16">
                  <c:v>25.654166666666665</c:v>
                </c:pt>
                <c:pt idx="17">
                  <c:v>51.30833333333333</c:v>
                </c:pt>
                <c:pt idx="18">
                  <c:v>51.30833333333333</c:v>
                </c:pt>
                <c:pt idx="19">
                  <c:v>51.30833333333333</c:v>
                </c:pt>
                <c:pt idx="20">
                  <c:v>86.805555555555557</c:v>
                </c:pt>
                <c:pt idx="21">
                  <c:v>86.805555555555557</c:v>
                </c:pt>
                <c:pt idx="22">
                  <c:v>100</c:v>
                </c:pt>
                <c:pt idx="23">
                  <c:v>101.55</c:v>
                </c:pt>
                <c:pt idx="24">
                  <c:v>102.61666666666666</c:v>
                </c:pt>
                <c:pt idx="25">
                  <c:v>125</c:v>
                </c:pt>
                <c:pt idx="26">
                  <c:v>128.27083333333334</c:v>
                </c:pt>
                <c:pt idx="27">
                  <c:v>128.27083333333334</c:v>
                </c:pt>
                <c:pt idx="28">
                  <c:v>128.27083333333334</c:v>
                </c:pt>
                <c:pt idx="29">
                  <c:v>141.66666666666666</c:v>
                </c:pt>
                <c:pt idx="30">
                  <c:v>166.66666666666666</c:v>
                </c:pt>
                <c:pt idx="31">
                  <c:v>171.02777777777777</c:v>
                </c:pt>
                <c:pt idx="32">
                  <c:v>176.58333333333334</c:v>
                </c:pt>
                <c:pt idx="33">
                  <c:v>200</c:v>
                </c:pt>
                <c:pt idx="34">
                  <c:v>203.16666666666666</c:v>
                </c:pt>
                <c:pt idx="35">
                  <c:v>205.23333333333332</c:v>
                </c:pt>
                <c:pt idx="36">
                  <c:v>205.23333333333332</c:v>
                </c:pt>
                <c:pt idx="37">
                  <c:v>205.23333333333332</c:v>
                </c:pt>
                <c:pt idx="38">
                  <c:v>205.23333333333332</c:v>
                </c:pt>
                <c:pt idx="39">
                  <c:v>205.23333333333332</c:v>
                </c:pt>
                <c:pt idx="40">
                  <c:v>205.23333333333332</c:v>
                </c:pt>
                <c:pt idx="41">
                  <c:v>205.23333333333332</c:v>
                </c:pt>
                <c:pt idx="42">
                  <c:v>205.23333333333332</c:v>
                </c:pt>
                <c:pt idx="43">
                  <c:v>205.23333333333332</c:v>
                </c:pt>
                <c:pt idx="44">
                  <c:v>206.85</c:v>
                </c:pt>
                <c:pt idx="45">
                  <c:v>208.33333333333334</c:v>
                </c:pt>
                <c:pt idx="46">
                  <c:v>212.3</c:v>
                </c:pt>
                <c:pt idx="47">
                  <c:v>221.41666666666666</c:v>
                </c:pt>
                <c:pt idx="48">
                  <c:v>222.22222222222223</c:v>
                </c:pt>
                <c:pt idx="49">
                  <c:v>229.16666666666666</c:v>
                </c:pt>
                <c:pt idx="50">
                  <c:v>229.16666666666666</c:v>
                </c:pt>
                <c:pt idx="51">
                  <c:v>243.58333333333334</c:v>
                </c:pt>
                <c:pt idx="52">
                  <c:v>250</c:v>
                </c:pt>
                <c:pt idx="53">
                  <c:v>250</c:v>
                </c:pt>
                <c:pt idx="54">
                  <c:v>250</c:v>
                </c:pt>
                <c:pt idx="55">
                  <c:v>250</c:v>
                </c:pt>
                <c:pt idx="56">
                  <c:v>250</c:v>
                </c:pt>
                <c:pt idx="57">
                  <c:v>253.95</c:v>
                </c:pt>
                <c:pt idx="58">
                  <c:v>255.20833333333334</c:v>
                </c:pt>
                <c:pt idx="59">
                  <c:v>255.5</c:v>
                </c:pt>
                <c:pt idx="60">
                  <c:v>256.54166666666669</c:v>
                </c:pt>
                <c:pt idx="61">
                  <c:v>256.54166666666669</c:v>
                </c:pt>
                <c:pt idx="62">
                  <c:v>256.54166666666669</c:v>
                </c:pt>
                <c:pt idx="63">
                  <c:v>258.33333333333331</c:v>
                </c:pt>
                <c:pt idx="64">
                  <c:v>262.95833333333331</c:v>
                </c:pt>
                <c:pt idx="65">
                  <c:v>264.88095238095241</c:v>
                </c:pt>
                <c:pt idx="66">
                  <c:v>265.3125</c:v>
                </c:pt>
                <c:pt idx="67">
                  <c:v>270.83333333333331</c:v>
                </c:pt>
                <c:pt idx="68">
                  <c:v>270.83333333333331</c:v>
                </c:pt>
                <c:pt idx="69">
                  <c:v>270.83333333333331</c:v>
                </c:pt>
                <c:pt idx="70">
                  <c:v>270.83333333333331</c:v>
                </c:pt>
                <c:pt idx="71">
                  <c:v>275.36666666666667</c:v>
                </c:pt>
                <c:pt idx="72">
                  <c:v>277.33333333333331</c:v>
                </c:pt>
                <c:pt idx="73">
                  <c:v>277.5</c:v>
                </c:pt>
                <c:pt idx="74">
                  <c:v>277.91666666666669</c:v>
                </c:pt>
                <c:pt idx="75">
                  <c:v>281.25</c:v>
                </c:pt>
                <c:pt idx="76">
                  <c:v>285.71428571428572</c:v>
                </c:pt>
                <c:pt idx="77">
                  <c:v>292.90476190476193</c:v>
                </c:pt>
                <c:pt idx="78">
                  <c:v>305.55555555555554</c:v>
                </c:pt>
                <c:pt idx="79">
                  <c:v>312.5</c:v>
                </c:pt>
                <c:pt idx="80">
                  <c:v>319.44444444444446</c:v>
                </c:pt>
                <c:pt idx="81">
                  <c:v>319.44444444444446</c:v>
                </c:pt>
                <c:pt idx="82">
                  <c:v>333.33333333333331</c:v>
                </c:pt>
                <c:pt idx="83">
                  <c:v>333.33333333333331</c:v>
                </c:pt>
                <c:pt idx="84">
                  <c:v>333.33333333333331</c:v>
                </c:pt>
                <c:pt idx="85">
                  <c:v>333.33333333333331</c:v>
                </c:pt>
                <c:pt idx="86">
                  <c:v>336.66666666666669</c:v>
                </c:pt>
                <c:pt idx="87">
                  <c:v>338.33333333333331</c:v>
                </c:pt>
                <c:pt idx="88">
                  <c:v>338.88888888888891</c:v>
                </c:pt>
                <c:pt idx="89">
                  <c:v>347.22222222222223</c:v>
                </c:pt>
                <c:pt idx="90">
                  <c:v>350</c:v>
                </c:pt>
                <c:pt idx="91">
                  <c:v>353</c:v>
                </c:pt>
                <c:pt idx="92">
                  <c:v>357.14285714285717</c:v>
                </c:pt>
                <c:pt idx="93">
                  <c:v>361.11111111111109</c:v>
                </c:pt>
                <c:pt idx="94">
                  <c:v>362.75</c:v>
                </c:pt>
                <c:pt idx="95">
                  <c:v>364.58333333333331</c:v>
                </c:pt>
                <c:pt idx="96">
                  <c:v>364.91666666666669</c:v>
                </c:pt>
                <c:pt idx="97">
                  <c:v>369.04761904761904</c:v>
                </c:pt>
                <c:pt idx="98">
                  <c:v>371.22222222222223</c:v>
                </c:pt>
                <c:pt idx="99">
                  <c:v>381.94444444444446</c:v>
                </c:pt>
                <c:pt idx="100">
                  <c:v>388.88888888888891</c:v>
                </c:pt>
                <c:pt idx="101">
                  <c:v>392.85714285714283</c:v>
                </c:pt>
                <c:pt idx="102">
                  <c:v>400</c:v>
                </c:pt>
                <c:pt idx="103">
                  <c:v>416.66666666666669</c:v>
                </c:pt>
                <c:pt idx="104">
                  <c:v>420.83333333333331</c:v>
                </c:pt>
                <c:pt idx="105">
                  <c:v>433.33333333333331</c:v>
                </c:pt>
                <c:pt idx="106">
                  <c:v>433.33333333333331</c:v>
                </c:pt>
                <c:pt idx="107">
                  <c:v>433.36666666666667</c:v>
                </c:pt>
                <c:pt idx="108">
                  <c:v>440</c:v>
                </c:pt>
                <c:pt idx="109">
                  <c:v>441.06666666666666</c:v>
                </c:pt>
                <c:pt idx="110">
                  <c:v>458.33333333333331</c:v>
                </c:pt>
                <c:pt idx="111">
                  <c:v>466.66666666666669</c:v>
                </c:pt>
                <c:pt idx="112">
                  <c:v>467.63888888888891</c:v>
                </c:pt>
                <c:pt idx="113">
                  <c:v>478.4</c:v>
                </c:pt>
              </c:numCache>
            </c:numRef>
          </c:val>
        </c:ser>
        <c:dLbls>
          <c:showLegendKey val="0"/>
          <c:showVal val="0"/>
          <c:showCatName val="0"/>
          <c:showSerName val="0"/>
          <c:showPercent val="0"/>
          <c:showBubbleSize val="0"/>
        </c:dLbls>
        <c:gapWidth val="50"/>
        <c:axId val="265053312"/>
        <c:axId val="265054848"/>
      </c:barChart>
      <c:catAx>
        <c:axId val="265053312"/>
        <c:scaling>
          <c:orientation val="minMax"/>
        </c:scaling>
        <c:delete val="1"/>
        <c:axPos val="b"/>
        <c:majorTickMark val="out"/>
        <c:minorTickMark val="none"/>
        <c:tickLblPos val="nextTo"/>
        <c:crossAx val="265054848"/>
        <c:crosses val="autoZero"/>
        <c:auto val="1"/>
        <c:lblAlgn val="ctr"/>
        <c:lblOffset val="100"/>
        <c:noMultiLvlLbl val="0"/>
      </c:catAx>
      <c:valAx>
        <c:axId val="265054848"/>
        <c:scaling>
          <c:orientation val="minMax"/>
        </c:scaling>
        <c:delete val="0"/>
        <c:axPos val="l"/>
        <c:majorGridlines>
          <c:spPr>
            <a:ln>
              <a:solidFill>
                <a:schemeClr val="bg2">
                  <a:lumMod val="20000"/>
                  <a:lumOff val="80000"/>
                </a:schemeClr>
              </a:solidFill>
            </a:ln>
          </c:spPr>
        </c:majorGridlines>
        <c:numFmt formatCode="&quot;£&quot;#,##0" sourceLinked="1"/>
        <c:majorTickMark val="out"/>
        <c:minorTickMark val="none"/>
        <c:tickLblPos val="nextTo"/>
        <c:spPr>
          <a:ln w="19050"/>
        </c:spPr>
        <c:txPr>
          <a:bodyPr/>
          <a:lstStyle/>
          <a:p>
            <a:pPr>
              <a:defRPr sz="800" b="1"/>
            </a:pPr>
            <a:endParaRPr lang="en-US"/>
          </a:p>
        </c:txPr>
        <c:crossAx val="265053312"/>
        <c:crosses val="autoZero"/>
        <c:crossBetween val="between"/>
      </c:valAx>
    </c:plotArea>
    <c:plotVisOnly val="1"/>
    <c:dispBlanksAs val="gap"/>
    <c:showDLblsOverMax val="0"/>
  </c:chart>
  <c:spPr>
    <a:ln>
      <a:noFill/>
    </a:ln>
  </c:spPr>
  <c:txPr>
    <a:bodyPr/>
    <a:lstStyle/>
    <a:p>
      <a:pPr>
        <a:defRPr>
          <a:latin typeface="Myriad Pro"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[2016.01.08 NED data and dashboards (for circulation) v2.xlsx]Chair tables!PivotTable4</c:name>
    <c:fmtId val="11"/>
  </c:pivotSource>
  <c:chart>
    <c:title>
      <c:tx>
        <c:rich>
          <a:bodyPr/>
          <a:lstStyle/>
          <a:p>
            <a:pPr algn="l">
              <a:defRPr/>
            </a:pPr>
            <a:r>
              <a:rPr lang="en-GB" sz="1200"/>
              <a:t>Contracted</a:t>
            </a:r>
            <a:r>
              <a:rPr lang="en-GB" sz="1200" baseline="0"/>
              <a:t> days per month</a:t>
            </a:r>
            <a:endParaRPr lang="en-GB" sz="1200"/>
          </a:p>
        </c:rich>
      </c:tx>
      <c:layout>
        <c:manualLayout>
          <c:xMode val="edge"/>
          <c:yMode val="edge"/>
          <c:x val="3.1333333333333331E-2"/>
          <c:y val="2.7777777777777776E-2"/>
        </c:manualLayout>
      </c:layout>
      <c:overlay val="0"/>
    </c:title>
    <c:autoTitleDeleted val="0"/>
    <c:pivotFmts>
      <c:pivotFmt>
        <c:idx val="0"/>
        <c:marker>
          <c:symbol val="none"/>
        </c:marker>
      </c:pivotFmt>
      <c:pivotFmt>
        <c:idx val="1"/>
        <c:marker>
          <c:symbol val="none"/>
        </c:marker>
      </c:pivotFmt>
      <c:pivotFmt>
        <c:idx val="2"/>
        <c:spPr>
          <a:solidFill>
            <a:srgbClr val="F79131"/>
          </a:solidFill>
        </c:spPr>
        <c:marker>
          <c:symbol val="none"/>
        </c:marker>
      </c:pivotFmt>
    </c:pivotFmts>
    <c:plotArea>
      <c:layout>
        <c:manualLayout>
          <c:layoutTarget val="inner"/>
          <c:xMode val="edge"/>
          <c:yMode val="edge"/>
          <c:x val="7.0204444444444458E-2"/>
          <c:y val="0.24300925925925926"/>
          <c:w val="0.89628600000000003"/>
          <c:h val="0.71679060950714502"/>
        </c:manualLayout>
      </c:layout>
      <c:barChart>
        <c:barDir val="col"/>
        <c:grouping val="clustered"/>
        <c:varyColors val="0"/>
        <c:ser>
          <c:idx val="0"/>
          <c:order val="0"/>
          <c:tx>
            <c:strRef>
              <c:f>'Chair tables'!$X$5</c:f>
              <c:strCache>
                <c:ptCount val="1"/>
                <c:pt idx="0">
                  <c:v>Total</c:v>
                </c:pt>
              </c:strCache>
            </c:strRef>
          </c:tx>
          <c:spPr>
            <a:solidFill>
              <a:srgbClr val="F79131"/>
            </a:solidFill>
          </c:spPr>
          <c:invertIfNegative val="0"/>
          <c:dLbls>
            <c:delete val="1"/>
          </c:dLbls>
          <c:cat>
            <c:strRef>
              <c:f>'Chair tables'!$W$6:$W$119</c:f>
              <c:strCache>
                <c:ptCount val="114"/>
                <c:pt idx="0">
                  <c:v>NORTH EAST LONDON NHS FOUNDATION TRUST</c:v>
                </c:pt>
                <c:pt idx="1">
                  <c:v>ROYAL UNITED HOSPITAL BATH NHS FOUNDATION TRUST</c:v>
                </c:pt>
                <c:pt idx="2">
                  <c:v>THE ROYAL WOLVERHAMPTON NHS TRUST</c:v>
                </c:pt>
                <c:pt idx="3">
                  <c:v>ISLE OF WIGHT NHS TRUST</c:v>
                </c:pt>
                <c:pt idx="4">
                  <c:v>ASHFORD AND ST. PETER'S HOSPITALS NHS FOUNDATION TRUST</c:v>
                </c:pt>
                <c:pt idx="5">
                  <c:v>BARNET, ENFIELD AND HARINGEY MENTAL HEALTH NHS TRUST</c:v>
                </c:pt>
                <c:pt idx="6">
                  <c:v>DERBYSHIRE HEALTHCARE NHS FOUNDATION TRUST</c:v>
                </c:pt>
                <c:pt idx="7">
                  <c:v>FRIMLEY HEALTH NHS FOUNDATION TRUST</c:v>
                </c:pt>
                <c:pt idx="8">
                  <c:v>NORTHUMBRIA HEALTHCARE NHS FOUNDATION TRUST</c:v>
                </c:pt>
                <c:pt idx="9">
                  <c:v>TAVISTOCK AND PORTMAN NHS FOUNDATION TRUST</c:v>
                </c:pt>
                <c:pt idx="10">
                  <c:v>OXFORD HEALTH NHS FOUNDATION TRUST</c:v>
                </c:pt>
                <c:pt idx="11">
                  <c:v>POOLE HOSPITAL NHS FOUNDATION TRUST</c:v>
                </c:pt>
                <c:pt idx="12">
                  <c:v>SURREY AND SUSSEX HEALTHCARE NHS TRUST</c:v>
                </c:pt>
                <c:pt idx="13">
                  <c:v>MANCHESTER MENTAL HEALTH AND SOCIAL CARE TRUST</c:v>
                </c:pt>
                <c:pt idx="14">
                  <c:v>MERSEY CARE NHS TRUST</c:v>
                </c:pt>
                <c:pt idx="15">
                  <c:v>HERTFORDSHIRE COMMUNITY NHS TRUST</c:v>
                </c:pt>
                <c:pt idx="16">
                  <c:v>NORTHAMPTON GENERAL HOSPITAL NHS TRUST</c:v>
                </c:pt>
                <c:pt idx="17">
                  <c:v>BIRMINGHAM AND SOLIHULL MENTAL HEALTH NHS FOUNDATION TRUST</c:v>
                </c:pt>
                <c:pt idx="18">
                  <c:v>LEEDS TEACHING HOSPITALS NHS TRUST</c:v>
                </c:pt>
                <c:pt idx="19">
                  <c:v>CHESHIRE AND WIRRAL PARTNERSHIP NHS FOUNDATION TRUST</c:v>
                </c:pt>
                <c:pt idx="20">
                  <c:v>TAMESIDE HOSPITAL NHS FOUNDATION TRUST</c:v>
                </c:pt>
                <c:pt idx="21">
                  <c:v>HERTFORDSHIRE PARTNERSHIP UNIVERSITY NHS FOUNDATION TRUST</c:v>
                </c:pt>
                <c:pt idx="22">
                  <c:v>LUTON AND DUNSTABLE UNIVERSITY HOSPITAL NHS FOUNDATION TRUST</c:v>
                </c:pt>
                <c:pt idx="23">
                  <c:v>SOUTH TEES HOSPITALS NHS FOUNDATION TRUST</c:v>
                </c:pt>
                <c:pt idx="24">
                  <c:v>THE ROYAL BOURNEMOUTH AND CHRISTCHURCH HOSPITALS NHS FOUNDATION TRUST</c:v>
                </c:pt>
                <c:pt idx="25">
                  <c:v>SHEFFIELD HEALTH AND SOCIAL CARE NHS FOUNDATION TRUST</c:v>
                </c:pt>
                <c:pt idx="26">
                  <c:v>YORKSHIRE AMBULANCE SERVICE NHS TRUST</c:v>
                </c:pt>
                <c:pt idx="27">
                  <c:v>THE ROBERT JONES AND AGNES HUNT ORTHOPAEDIC HOSPITAL NHS FOUNDATION TRUST</c:v>
                </c:pt>
                <c:pt idx="28">
                  <c:v>NORFOLK AND NORWICH UNIVERSITY HOSPITALS NHS FOUNDATION TRUST</c:v>
                </c:pt>
                <c:pt idx="29">
                  <c:v>NORTHERN DEVON HEALTHCARE NHS TRUST</c:v>
                </c:pt>
                <c:pt idx="30">
                  <c:v>QUEEN VICTORIA HOSPITAL NHS FOUNDATION TRUST</c:v>
                </c:pt>
                <c:pt idx="31">
                  <c:v>CHESTERFIELD ROYAL HOSPITAL NHS FOUNDATION TRUST</c:v>
                </c:pt>
                <c:pt idx="32">
                  <c:v>IPSWICH HOSPITAL NHS TRUST</c:v>
                </c:pt>
                <c:pt idx="33">
                  <c:v>ST HELENS AND KNOWSLEY HOSPITALS NHS TRUST</c:v>
                </c:pt>
                <c:pt idx="34">
                  <c:v>OXFORD UNIVERSITY HOSPITALS NHS FOUNDATION TRUST</c:v>
                </c:pt>
                <c:pt idx="35">
                  <c:v>THE ROTHERHAM NHS FOUNDATION TRUST</c:v>
                </c:pt>
                <c:pt idx="36">
                  <c:v>SURREY AND BORDERS PARTNERSHIP NHS FOUNDATION TRUST</c:v>
                </c:pt>
                <c:pt idx="37">
                  <c:v>THE ROYAL ORTHOPAEDIC HOSPITAL NHS FOUNDATION TRUST</c:v>
                </c:pt>
                <c:pt idx="38">
                  <c:v>HOMERTON UNIVERSITY HOSPITAL NHS FOUNDATION TRUST</c:v>
                </c:pt>
                <c:pt idx="39">
                  <c:v>GREAT ORMOND STREET HOSPITAL FOR CHILDREN NHS FOUNDATION TRUST</c:v>
                </c:pt>
                <c:pt idx="40">
                  <c:v>DERBYSHIRE COMMUNITY HEALTH SERVICES NHS FOUNDATION TRUST</c:v>
                </c:pt>
                <c:pt idx="41">
                  <c:v>SHEFFIELD CHILDREN'S NHS FOUNDATION TRUST</c:v>
                </c:pt>
                <c:pt idx="42">
                  <c:v>BRADFORD DISTRICT CARE NHS FOUNDATION TRUST</c:v>
                </c:pt>
                <c:pt idx="43">
                  <c:v>ALDER HEY CHILDREN'S NHS FOUNDATION TRUST</c:v>
                </c:pt>
                <c:pt idx="44">
                  <c:v>LEEDS COMMUNITY HEALTHCARE NHS TRUST</c:v>
                </c:pt>
                <c:pt idx="45">
                  <c:v>SOUTH WARWICKSHIRE NHS FOUNDATION TRUST</c:v>
                </c:pt>
                <c:pt idx="46">
                  <c:v>ANONYMOUS</c:v>
                </c:pt>
                <c:pt idx="47">
                  <c:v>DEVON PARTNERSHIP NHS TRUST</c:v>
                </c:pt>
                <c:pt idx="48">
                  <c:v>SALISBURY NHS FOUNDATION TRUST</c:v>
                </c:pt>
                <c:pt idx="49">
                  <c:v>EAST LANCASHIRE HOSPITALS NHS TRUST</c:v>
                </c:pt>
                <c:pt idx="50">
                  <c:v>CENTRAL LONDON COMMUNITY HEALTHCARE NHS TRUST</c:v>
                </c:pt>
                <c:pt idx="51">
                  <c:v>KETTERING GENERAL HOSPITAL NHS FOUNDATION TRUST</c:v>
                </c:pt>
                <c:pt idx="52">
                  <c:v>NOTTINGHAMSHIRE HEALTHCARE NHS FOUNDATION TRUST</c:v>
                </c:pt>
                <c:pt idx="53">
                  <c:v>THE DUDLEY GROUP NHS FOUNDATION TRUST</c:v>
                </c:pt>
                <c:pt idx="54">
                  <c:v>SALFORD ROYAL NHS FOUNDATION TRUST</c:v>
                </c:pt>
                <c:pt idx="55">
                  <c:v>NORFOLK AND SUFFOLK NHS FOUNDATION TRUST</c:v>
                </c:pt>
                <c:pt idx="56">
                  <c:v>SOUTH CENTRAL AMBULANCE SERVICE NHS FOUNDATION TRUST</c:v>
                </c:pt>
                <c:pt idx="57">
                  <c:v>BERKSHIRE HEALTHCARE NHS FOUNDATION TRUST</c:v>
                </c:pt>
                <c:pt idx="58">
                  <c:v>SOUTHERN HEALTH NHS FOUNDATION TRUST</c:v>
                </c:pt>
                <c:pt idx="59">
                  <c:v>LINCOLNSHIRE COMMUNITY HEALTH SERVICES NHS TRUST</c:v>
                </c:pt>
                <c:pt idx="60">
                  <c:v>BLACK COUNTRY PARTNERSHIP NHS FOUNDATION TRUST</c:v>
                </c:pt>
                <c:pt idx="61">
                  <c:v>MEDWAY NHS FOUNDATION TRUST</c:v>
                </c:pt>
                <c:pt idx="62">
                  <c:v>EAST MIDLANDS AMBULANCE SERVICE NHS TRUST</c:v>
                </c:pt>
                <c:pt idx="63">
                  <c:v>NORFOLK COMMUNITY HEALTH AND CARE NHS TRUST</c:v>
                </c:pt>
                <c:pt idx="64">
                  <c:v>NOTTINGHAM UNIVERSITY HOSPITALS NHS TRUST</c:v>
                </c:pt>
                <c:pt idx="65">
                  <c:v>MID YORKSHIRE HOSPITALS NHS TRUST</c:v>
                </c:pt>
                <c:pt idx="66">
                  <c:v>PETERBOROUGH AND STAMFORD HOSPITALS NHS FOUNDATION TRUST</c:v>
                </c:pt>
                <c:pt idx="67">
                  <c:v>NORTH STAFFORDSHIRE COMBINED HEALTHCARE NHS TRUST</c:v>
                </c:pt>
                <c:pt idx="68">
                  <c:v>BLACKPOOL TEACHING HOSPITALS NHS FOUNDATION TRUST</c:v>
                </c:pt>
                <c:pt idx="69">
                  <c:v>NORTHERN LINCOLNSHIRE AND GOOLE NHS FOUNDATION TRUST</c:v>
                </c:pt>
                <c:pt idx="70">
                  <c:v>BOLTON NHS FOUNDATION TRUST</c:v>
                </c:pt>
                <c:pt idx="71">
                  <c:v>PAPWORTH HOSPITAL NHS FOUNDATION TRUST</c:v>
                </c:pt>
                <c:pt idx="72">
                  <c:v>GLOUCESTERSHIRE HOSPITALS NHS FOUNDATION TRUST</c:v>
                </c:pt>
                <c:pt idx="73">
                  <c:v>ROYAL SURREY COUNTY HOSPITAL NHS FOUNDATION TRUST</c:v>
                </c:pt>
                <c:pt idx="74">
                  <c:v>HARROGATE AND DISTRICT NHS FOUNDATION TRUST</c:v>
                </c:pt>
                <c:pt idx="75">
                  <c:v>DORSET HEALTHCARE UNIVERSITY NHS FOUNDATION TRUST</c:v>
                </c:pt>
                <c:pt idx="76">
                  <c:v>THE WALTON CENTRE NHS FOUNDATION TRUST</c:v>
                </c:pt>
                <c:pt idx="77">
                  <c:v>CALDERDALE AND HUDDERSFIELD NHS FOUNDATION TRUST</c:v>
                </c:pt>
                <c:pt idx="78">
                  <c:v>UNIVERSITY HOSPITALS OF LEICESTER NHS TRUST</c:v>
                </c:pt>
                <c:pt idx="79">
                  <c:v>NORTH EAST AMBULANCE SERVICE NHS FOUNDATION TRUST</c:v>
                </c:pt>
                <c:pt idx="80">
                  <c:v>UNIVERSITY HOSPITALS OF MORECAMBE BAY NHS FOUNDATION TRUST</c:v>
                </c:pt>
                <c:pt idx="81">
                  <c:v>THE QUEEN ELIZABETH HOSPITAL, KING'S LYNN, NHS FOUNDATION TRUST</c:v>
                </c:pt>
                <c:pt idx="82">
                  <c:v>WIRRAL UNIVERSITY TEACHING HOSPITAL NHS FOUNDATION TRUST</c:v>
                </c:pt>
                <c:pt idx="83">
                  <c:v>CUMBRIA PARTNERSHIP NHS FOUNDATION TRUST</c:v>
                </c:pt>
                <c:pt idx="84">
                  <c:v>LEEDS AND YORK PARTNERSHIP NHS FOUNDATION TRUST</c:v>
                </c:pt>
                <c:pt idx="85">
                  <c:v>STAFFORDSHIRE AND STOKE ON TRENT PARTNERSHIP NHS TRUST</c:v>
                </c:pt>
                <c:pt idx="86">
                  <c:v>BRIDGEWATER COMMUNITY HEALTHCARE NHS FOUNDATION TRUST</c:v>
                </c:pt>
                <c:pt idx="87">
                  <c:v>NORTH ESSEX PARTNERSHIP UNIVERSITY NHS FOUNDATION TRUST</c:v>
                </c:pt>
                <c:pt idx="88">
                  <c:v>5 BOROUGHS PARTNERSHIP NHS FOUNDATION TRUST</c:v>
                </c:pt>
                <c:pt idx="89">
                  <c:v>BARNSLEY HOSPITAL NHS FOUNDATION TRUST</c:v>
                </c:pt>
                <c:pt idx="90">
                  <c:v>LEICESTERSHIRE PARTNERSHIP NHS TRUST</c:v>
                </c:pt>
                <c:pt idx="91">
                  <c:v>COVENTRY AND WARWICKSHIRE PARTNERSHIP NHS TRUST</c:v>
                </c:pt>
                <c:pt idx="92">
                  <c:v>JAMES PAGET UNIVERSITY HOSPITALS NHS FOUNDATION TRUST</c:v>
                </c:pt>
                <c:pt idx="93">
                  <c:v>THE CLATTERBRIDGE CANCER CENTRE NHS FOUNDATION TRUST</c:v>
                </c:pt>
                <c:pt idx="94">
                  <c:v>KING'S COLLEGE HOSPITAL NHS FOUNDATION TRUST</c:v>
                </c:pt>
                <c:pt idx="95">
                  <c:v>BURTON HOSPITALS NHS FOUNDATION TRUST</c:v>
                </c:pt>
                <c:pt idx="96">
                  <c:v>GUY'S AND ST THOMAS' NHS FOUNDATION TRUST</c:v>
                </c:pt>
                <c:pt idx="97">
                  <c:v>SOMERSET PARTNERSHIP NHS FOUNDATION TRUST</c:v>
                </c:pt>
                <c:pt idx="98">
                  <c:v>YORK TEACHING HOSPITAL NHS FOUNDATION TRUST</c:v>
                </c:pt>
                <c:pt idx="99">
                  <c:v>UNIVERSITY HOSPITALS BRISTOL NHS FOUNDATION TRUST</c:v>
                </c:pt>
                <c:pt idx="100">
                  <c:v>SHEFFIELD TEACHING HOSPITALS NHS FOUNDATION TRUST</c:v>
                </c:pt>
                <c:pt idx="101">
                  <c:v>HUMBER NHS FOUNDATION TRUST</c:v>
                </c:pt>
                <c:pt idx="102">
                  <c:v>LANCASHIRE TEACHING HOSPITALS NHS FOUNDATION TRUST</c:v>
                </c:pt>
                <c:pt idx="103">
                  <c:v>NORTHUMBERLAND, TYNE AND WEAR NHS FOUNDATION TRUST</c:v>
                </c:pt>
                <c:pt idx="104">
                  <c:v>LINCOLNSHIRE PARTNERSHIP NHS FOUNDATION TRUST</c:v>
                </c:pt>
                <c:pt idx="105">
                  <c:v>NORTH TEES AND HARTLEPOOL NHS FOUNDATION TRUST</c:v>
                </c:pt>
                <c:pt idx="106">
                  <c:v>PLYMOUTH HOSPITALS NHS TRUST</c:v>
                </c:pt>
                <c:pt idx="107">
                  <c:v>PENNINE ACUTE HOSPITALS NHS TRUST</c:v>
                </c:pt>
                <c:pt idx="108">
                  <c:v>NORTHAMPTONSHIRE HEALTHCARE NHS FOUNDATION TRUST</c:v>
                </c:pt>
                <c:pt idx="109">
                  <c:v>ROTHERHAM DONCASTER AND SOUTH HUMBER NHS FOUNDATION TRUST</c:v>
                </c:pt>
                <c:pt idx="110">
                  <c:v>SOUTH ESSEX PARTNERSHIP UNIVERSITY NHS FOUNDATION TRUST</c:v>
                </c:pt>
                <c:pt idx="111">
                  <c:v>OXLEAS NHS FOUNDATION TRUST</c:v>
                </c:pt>
                <c:pt idx="112">
                  <c:v>NORTH WEST AMBULANCE SERVICE NHS TRUST</c:v>
                </c:pt>
                <c:pt idx="113">
                  <c:v>KENT AND MEDWAY NHS AND SOCIAL CARE PARTNERSHIP TRUST</c:v>
                </c:pt>
              </c:strCache>
            </c:strRef>
          </c:cat>
          <c:val>
            <c:numRef>
              <c:f>'Chair tables'!$X$6:$X$119</c:f>
              <c:numCache>
                <c:formatCode>General</c:formatCode>
                <c:ptCount val="114"/>
                <c:pt idx="13">
                  <c:v>2</c:v>
                </c:pt>
                <c:pt idx="14">
                  <c:v>2.5</c:v>
                </c:pt>
                <c:pt idx="15">
                  <c:v>2.5</c:v>
                </c:pt>
                <c:pt idx="16">
                  <c:v>3</c:v>
                </c:pt>
                <c:pt idx="17">
                  <c:v>3</c:v>
                </c:pt>
                <c:pt idx="18">
                  <c:v>3</c:v>
                </c:pt>
                <c:pt idx="19">
                  <c:v>3.5</c:v>
                </c:pt>
                <c:pt idx="20">
                  <c:v>3.5</c:v>
                </c:pt>
                <c:pt idx="21">
                  <c:v>4</c:v>
                </c:pt>
                <c:pt idx="22">
                  <c:v>4</c:v>
                </c:pt>
                <c:pt idx="23">
                  <c:v>4</c:v>
                </c:pt>
                <c:pt idx="24">
                  <c:v>4</c:v>
                </c:pt>
                <c:pt idx="25">
                  <c:v>4</c:v>
                </c:pt>
                <c:pt idx="26">
                  <c:v>5</c:v>
                </c:pt>
                <c:pt idx="27">
                  <c:v>5</c:v>
                </c:pt>
                <c:pt idx="28">
                  <c:v>7.5</c:v>
                </c:pt>
                <c:pt idx="29">
                  <c:v>8</c:v>
                </c:pt>
                <c:pt idx="30">
                  <c:v>8</c:v>
                </c:pt>
                <c:pt idx="31">
                  <c:v>8</c:v>
                </c:pt>
                <c:pt idx="32">
                  <c:v>8</c:v>
                </c:pt>
                <c:pt idx="33">
                  <c:v>8</c:v>
                </c:pt>
                <c:pt idx="34">
                  <c:v>8</c:v>
                </c:pt>
                <c:pt idx="35">
                  <c:v>8</c:v>
                </c:pt>
                <c:pt idx="36">
                  <c:v>8</c:v>
                </c:pt>
                <c:pt idx="37">
                  <c:v>8.5</c:v>
                </c:pt>
                <c:pt idx="38">
                  <c:v>9</c:v>
                </c:pt>
                <c:pt idx="39">
                  <c:v>9</c:v>
                </c:pt>
                <c:pt idx="40">
                  <c:v>9</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11</c:v>
                </c:pt>
                <c:pt idx="55">
                  <c:v>12</c:v>
                </c:pt>
                <c:pt idx="56">
                  <c:v>12</c:v>
                </c:pt>
                <c:pt idx="57">
                  <c:v>12</c:v>
                </c:pt>
                <c:pt idx="58">
                  <c:v>12</c:v>
                </c:pt>
                <c:pt idx="59">
                  <c:v>12</c:v>
                </c:pt>
                <c:pt idx="60">
                  <c:v>12</c:v>
                </c:pt>
                <c:pt idx="61">
                  <c:v>12</c:v>
                </c:pt>
                <c:pt idx="62">
                  <c:v>12</c:v>
                </c:pt>
                <c:pt idx="63">
                  <c:v>12</c:v>
                </c:pt>
                <c:pt idx="64">
                  <c:v>12</c:v>
                </c:pt>
                <c:pt idx="65">
                  <c:v>12</c:v>
                </c:pt>
                <c:pt idx="66">
                  <c:v>12</c:v>
                </c:pt>
                <c:pt idx="67">
                  <c:v>12</c:v>
                </c:pt>
                <c:pt idx="68">
                  <c:v>12</c:v>
                </c:pt>
                <c:pt idx="69">
                  <c:v>12</c:v>
                </c:pt>
                <c:pt idx="70">
                  <c:v>12</c:v>
                </c:pt>
                <c:pt idx="71">
                  <c:v>12</c:v>
                </c:pt>
                <c:pt idx="72">
                  <c:v>12</c:v>
                </c:pt>
                <c:pt idx="73">
                  <c:v>12</c:v>
                </c:pt>
                <c:pt idx="74">
                  <c:v>12</c:v>
                </c:pt>
                <c:pt idx="75">
                  <c:v>12</c:v>
                </c:pt>
                <c:pt idx="76">
                  <c:v>12</c:v>
                </c:pt>
                <c:pt idx="77">
                  <c:v>12</c:v>
                </c:pt>
                <c:pt idx="78">
                  <c:v>12</c:v>
                </c:pt>
                <c:pt idx="79">
                  <c:v>12</c:v>
                </c:pt>
                <c:pt idx="80">
                  <c:v>12</c:v>
                </c:pt>
                <c:pt idx="81">
                  <c:v>12</c:v>
                </c:pt>
                <c:pt idx="82">
                  <c:v>12</c:v>
                </c:pt>
                <c:pt idx="83">
                  <c:v>12</c:v>
                </c:pt>
                <c:pt idx="84">
                  <c:v>12</c:v>
                </c:pt>
                <c:pt idx="85">
                  <c:v>12</c:v>
                </c:pt>
                <c:pt idx="86">
                  <c:v>12</c:v>
                </c:pt>
                <c:pt idx="87">
                  <c:v>12</c:v>
                </c:pt>
                <c:pt idx="88">
                  <c:v>12</c:v>
                </c:pt>
                <c:pt idx="89">
                  <c:v>12</c:v>
                </c:pt>
                <c:pt idx="90">
                  <c:v>12</c:v>
                </c:pt>
                <c:pt idx="91">
                  <c:v>12</c:v>
                </c:pt>
                <c:pt idx="92">
                  <c:v>12</c:v>
                </c:pt>
                <c:pt idx="93">
                  <c:v>12</c:v>
                </c:pt>
                <c:pt idx="94">
                  <c:v>12</c:v>
                </c:pt>
                <c:pt idx="95">
                  <c:v>13</c:v>
                </c:pt>
                <c:pt idx="96">
                  <c:v>13</c:v>
                </c:pt>
                <c:pt idx="97">
                  <c:v>13</c:v>
                </c:pt>
                <c:pt idx="98">
                  <c:v>13</c:v>
                </c:pt>
                <c:pt idx="99">
                  <c:v>13</c:v>
                </c:pt>
                <c:pt idx="100">
                  <c:v>13</c:v>
                </c:pt>
                <c:pt idx="101">
                  <c:v>14</c:v>
                </c:pt>
                <c:pt idx="102">
                  <c:v>14</c:v>
                </c:pt>
                <c:pt idx="103">
                  <c:v>14</c:v>
                </c:pt>
                <c:pt idx="104">
                  <c:v>14</c:v>
                </c:pt>
                <c:pt idx="105">
                  <c:v>15</c:v>
                </c:pt>
                <c:pt idx="106">
                  <c:v>15</c:v>
                </c:pt>
                <c:pt idx="107">
                  <c:v>15</c:v>
                </c:pt>
                <c:pt idx="108">
                  <c:v>15.2</c:v>
                </c:pt>
                <c:pt idx="109">
                  <c:v>16</c:v>
                </c:pt>
                <c:pt idx="110">
                  <c:v>16</c:v>
                </c:pt>
                <c:pt idx="111">
                  <c:v>17.3</c:v>
                </c:pt>
                <c:pt idx="112">
                  <c:v>20</c:v>
                </c:pt>
                <c:pt idx="113">
                  <c:v>20</c:v>
                </c:pt>
              </c:numCache>
            </c:numRef>
          </c:val>
        </c:ser>
        <c:dLbls>
          <c:dLblPos val="inEnd"/>
          <c:showLegendKey val="0"/>
          <c:showVal val="1"/>
          <c:showCatName val="0"/>
          <c:showSerName val="0"/>
          <c:showPercent val="0"/>
          <c:showBubbleSize val="0"/>
        </c:dLbls>
        <c:gapWidth val="50"/>
        <c:overlap val="-5"/>
        <c:axId val="261902720"/>
        <c:axId val="261904256"/>
      </c:barChart>
      <c:catAx>
        <c:axId val="261902720"/>
        <c:scaling>
          <c:orientation val="minMax"/>
        </c:scaling>
        <c:delete val="1"/>
        <c:axPos val="b"/>
        <c:majorTickMark val="none"/>
        <c:minorTickMark val="none"/>
        <c:tickLblPos val="nextTo"/>
        <c:crossAx val="261904256"/>
        <c:crosses val="autoZero"/>
        <c:auto val="1"/>
        <c:lblAlgn val="ctr"/>
        <c:lblOffset val="100"/>
        <c:noMultiLvlLbl val="0"/>
      </c:catAx>
      <c:valAx>
        <c:axId val="261904256"/>
        <c:scaling>
          <c:orientation val="minMax"/>
          <c:min val="0"/>
        </c:scaling>
        <c:delete val="0"/>
        <c:axPos val="l"/>
        <c:majorGridlines>
          <c:spPr>
            <a:ln>
              <a:solidFill>
                <a:srgbClr val="9DA6AB">
                  <a:lumMod val="20000"/>
                  <a:lumOff val="80000"/>
                </a:srgbClr>
              </a:solidFill>
            </a:ln>
          </c:spPr>
        </c:majorGridlines>
        <c:numFmt formatCode="General" sourceLinked="1"/>
        <c:majorTickMark val="out"/>
        <c:minorTickMark val="none"/>
        <c:tickLblPos val="nextTo"/>
        <c:spPr>
          <a:ln w="25400">
            <a:solidFill>
              <a:srgbClr val="6B7B83"/>
            </a:solidFill>
          </a:ln>
        </c:spPr>
        <c:txPr>
          <a:bodyPr/>
          <a:lstStyle/>
          <a:p>
            <a:pPr>
              <a:defRPr sz="800" b="1"/>
            </a:pPr>
            <a:endParaRPr lang="en-US"/>
          </a:p>
        </c:txPr>
        <c:crossAx val="261902720"/>
        <c:crosses val="autoZero"/>
        <c:crossBetween val="between"/>
      </c:valAx>
    </c:plotArea>
    <c:plotVisOnly val="1"/>
    <c:dispBlanksAs val="gap"/>
    <c:showDLblsOverMax val="0"/>
  </c:chart>
  <c:spPr>
    <a:ln>
      <a:noFill/>
    </a:ln>
  </c:spPr>
  <c:txPr>
    <a:bodyPr/>
    <a:lstStyle/>
    <a:p>
      <a:pPr>
        <a:defRPr>
          <a:latin typeface="Myriad Pro"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a:pPr>
            <a:r>
              <a:rPr lang="en-US" sz="1200"/>
              <a:t>Year of appointment</a:t>
            </a:r>
          </a:p>
        </c:rich>
      </c:tx>
      <c:layout>
        <c:manualLayout>
          <c:xMode val="edge"/>
          <c:yMode val="edge"/>
          <c:x val="3.1333333333333331E-2"/>
          <c:y val="2.7777777777777776E-2"/>
        </c:manualLayout>
      </c:layout>
      <c:overlay val="0"/>
    </c:title>
    <c:autoTitleDeleted val="0"/>
    <c:plotArea>
      <c:layout>
        <c:manualLayout>
          <c:layoutTarget val="inner"/>
          <c:xMode val="edge"/>
          <c:yMode val="edge"/>
          <c:x val="3.1893263342082243E-2"/>
          <c:y val="0.16430555555555557"/>
          <c:w val="0.93459711286089242"/>
          <c:h val="0.67609666666666668"/>
        </c:manualLayout>
      </c:layout>
      <c:barChart>
        <c:barDir val="col"/>
        <c:grouping val="clustered"/>
        <c:varyColors val="0"/>
        <c:ser>
          <c:idx val="0"/>
          <c:order val="0"/>
          <c:tx>
            <c:strRef>
              <c:f>'Chair tables'!$U$5</c:f>
              <c:strCache>
                <c:ptCount val="1"/>
                <c:pt idx="0">
                  <c:v>Count</c:v>
                </c:pt>
              </c:strCache>
            </c:strRef>
          </c:tx>
          <c:spPr>
            <a:solidFill>
              <a:srgbClr val="2C72B3"/>
            </a:solidFill>
          </c:spPr>
          <c:invertIfNegative val="0"/>
          <c:dLbls>
            <c:numFmt formatCode="0;\-0;;@" sourceLinked="0"/>
            <c:txPr>
              <a:bodyPr/>
              <a:lstStyle/>
              <a:p>
                <a:pPr>
                  <a:defRPr sz="800">
                    <a:solidFill>
                      <a:sysClr val="windowText" lastClr="000000"/>
                    </a:solidFill>
                  </a:defRPr>
                </a:pPr>
                <a:endParaRPr lang="en-US"/>
              </a:p>
            </c:txPr>
            <c:dLblPos val="outEnd"/>
            <c:showLegendKey val="0"/>
            <c:showVal val="1"/>
            <c:showCatName val="0"/>
            <c:showSerName val="0"/>
            <c:showPercent val="0"/>
            <c:showBubbleSize val="0"/>
            <c:showLeaderLines val="0"/>
          </c:dLbls>
          <c:cat>
            <c:numRef>
              <c:f>'Chair tables'!$T$6:$T$26</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'Chair tables'!$U$6:$U$26</c:f>
              <c:numCache>
                <c:formatCode>General</c:formatCode>
                <c:ptCount val="21"/>
                <c:pt idx="0">
                  <c:v>1</c:v>
                </c:pt>
                <c:pt idx="1">
                  <c:v>0</c:v>
                </c:pt>
                <c:pt idx="2">
                  <c:v>1</c:v>
                </c:pt>
                <c:pt idx="3">
                  <c:v>0</c:v>
                </c:pt>
                <c:pt idx="4">
                  <c:v>0</c:v>
                </c:pt>
                <c:pt idx="5">
                  <c:v>0</c:v>
                </c:pt>
                <c:pt idx="6">
                  <c:v>0</c:v>
                </c:pt>
                <c:pt idx="7">
                  <c:v>0</c:v>
                </c:pt>
                <c:pt idx="8">
                  <c:v>0</c:v>
                </c:pt>
                <c:pt idx="9">
                  <c:v>0</c:v>
                </c:pt>
                <c:pt idx="10">
                  <c:v>1</c:v>
                </c:pt>
                <c:pt idx="11">
                  <c:v>3</c:v>
                </c:pt>
                <c:pt idx="12">
                  <c:v>2</c:v>
                </c:pt>
                <c:pt idx="13">
                  <c:v>7</c:v>
                </c:pt>
                <c:pt idx="14">
                  <c:v>6</c:v>
                </c:pt>
                <c:pt idx="15">
                  <c:v>7</c:v>
                </c:pt>
                <c:pt idx="16">
                  <c:v>12</c:v>
                </c:pt>
                <c:pt idx="17">
                  <c:v>12</c:v>
                </c:pt>
                <c:pt idx="18">
                  <c:v>17</c:v>
                </c:pt>
                <c:pt idx="19">
                  <c:v>20</c:v>
                </c:pt>
                <c:pt idx="20">
                  <c:v>20</c:v>
                </c:pt>
              </c:numCache>
            </c:numRef>
          </c:val>
        </c:ser>
        <c:dLbls>
          <c:dLblPos val="outEnd"/>
          <c:showLegendKey val="0"/>
          <c:showVal val="1"/>
          <c:showCatName val="0"/>
          <c:showSerName val="0"/>
          <c:showPercent val="0"/>
          <c:showBubbleSize val="0"/>
        </c:dLbls>
        <c:gapWidth val="50"/>
        <c:overlap val="-5"/>
        <c:axId val="261916160"/>
        <c:axId val="261935488"/>
      </c:barChart>
      <c:catAx>
        <c:axId val="261916160"/>
        <c:scaling>
          <c:orientation val="minMax"/>
        </c:scaling>
        <c:delete val="0"/>
        <c:axPos val="b"/>
        <c:numFmt formatCode="General" sourceLinked="1"/>
        <c:majorTickMark val="none"/>
        <c:minorTickMark val="none"/>
        <c:tickLblPos val="nextTo"/>
        <c:spPr>
          <a:ln>
            <a:noFill/>
          </a:ln>
        </c:spPr>
        <c:txPr>
          <a:bodyPr rot="-5400000" vert="horz"/>
          <a:lstStyle/>
          <a:p>
            <a:pPr>
              <a:defRPr sz="800"/>
            </a:pPr>
            <a:endParaRPr lang="en-US"/>
          </a:p>
        </c:txPr>
        <c:crossAx val="261935488"/>
        <c:crosses val="autoZero"/>
        <c:auto val="1"/>
        <c:lblAlgn val="ctr"/>
        <c:lblOffset val="100"/>
        <c:noMultiLvlLbl val="0"/>
      </c:catAx>
      <c:valAx>
        <c:axId val="261935488"/>
        <c:scaling>
          <c:orientation val="minMax"/>
          <c:min val="0"/>
        </c:scaling>
        <c:delete val="1"/>
        <c:axPos val="l"/>
        <c:numFmt formatCode="General" sourceLinked="1"/>
        <c:majorTickMark val="out"/>
        <c:minorTickMark val="none"/>
        <c:tickLblPos val="nextTo"/>
        <c:crossAx val="261916160"/>
        <c:crosses val="autoZero"/>
        <c:crossBetween val="between"/>
      </c:valAx>
    </c:plotArea>
    <c:plotVisOnly val="1"/>
    <c:dispBlanksAs val="gap"/>
    <c:showDLblsOverMax val="0"/>
  </c:chart>
  <c:spPr>
    <a:ln>
      <a:noFill/>
    </a:ln>
  </c:spPr>
  <c:txPr>
    <a:bodyPr/>
    <a:lstStyle/>
    <a:p>
      <a:pPr>
        <a:defRPr>
          <a:latin typeface="Myriad Pro"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a:pPr>
            <a:r>
              <a:rPr lang="en-GB"/>
              <a:t>Type of appointment</a:t>
            </a:r>
          </a:p>
        </c:rich>
      </c:tx>
      <c:layout>
        <c:manualLayout>
          <c:xMode val="edge"/>
          <c:yMode val="edge"/>
          <c:x val="2.577755905511811E-2"/>
          <c:y val="2.0687698412698415E-2"/>
        </c:manualLayout>
      </c:layout>
      <c:overlay val="0"/>
    </c:title>
    <c:autoTitleDeleted val="0"/>
    <c:plotArea>
      <c:layout>
        <c:manualLayout>
          <c:layoutTarget val="inner"/>
          <c:xMode val="edge"/>
          <c:yMode val="edge"/>
          <c:x val="5.9369677163794814E-2"/>
          <c:y val="0.2930011904761905"/>
          <c:w val="0.84359774212715388"/>
          <c:h val="0.67608333333333337"/>
        </c:manualLayout>
      </c:layout>
      <c:doughnutChart>
        <c:varyColors val="1"/>
        <c:ser>
          <c:idx val="0"/>
          <c:order val="0"/>
          <c:tx>
            <c:strRef>
              <c:f>'Chair tables'!$O$5</c:f>
              <c:strCache>
                <c:ptCount val="1"/>
                <c:pt idx="0">
                  <c:v>Type</c:v>
                </c:pt>
              </c:strCache>
            </c:strRef>
          </c:tx>
          <c:spPr>
            <a:ln>
              <a:solidFill>
                <a:schemeClr val="bg1"/>
              </a:solidFill>
            </a:ln>
          </c:spPr>
          <c:dPt>
            <c:idx val="0"/>
            <c:bubble3D val="0"/>
            <c:spPr>
              <a:solidFill>
                <a:srgbClr val="00A89C"/>
              </a:solidFill>
              <a:ln>
                <a:solidFill>
                  <a:schemeClr val="bg1"/>
                </a:solidFill>
              </a:ln>
            </c:spPr>
          </c:dPt>
          <c:dPt>
            <c:idx val="1"/>
            <c:bubble3D val="0"/>
            <c:spPr>
              <a:solidFill>
                <a:srgbClr val="C00848"/>
              </a:solidFill>
              <a:ln>
                <a:solidFill>
                  <a:schemeClr val="bg1"/>
                </a:solidFill>
              </a:ln>
            </c:spPr>
          </c:dPt>
          <c:dLbls>
            <c:numFmt formatCode="#,##0;\-#,##0;;" sourceLinked="0"/>
            <c:txPr>
              <a:bodyPr/>
              <a:lstStyle/>
              <a:p>
                <a:pPr>
                  <a:defRPr>
                    <a:solidFill>
                      <a:schemeClr val="bg1"/>
                    </a:solidFill>
                  </a:defRPr>
                </a:pPr>
                <a:endParaRPr lang="en-US"/>
              </a:p>
            </c:txPr>
            <c:showLegendKey val="0"/>
            <c:showVal val="1"/>
            <c:showCatName val="0"/>
            <c:showSerName val="0"/>
            <c:showPercent val="0"/>
            <c:showBubbleSize val="0"/>
            <c:showLeaderLines val="1"/>
          </c:dLbls>
          <c:cat>
            <c:strRef>
              <c:f>'Chair tables'!$N$6:$N$7</c:f>
              <c:strCache>
                <c:ptCount val="2"/>
                <c:pt idx="0">
                  <c:v>Permanent</c:v>
                </c:pt>
                <c:pt idx="1">
                  <c:v>Internal interim</c:v>
                </c:pt>
              </c:strCache>
            </c:strRef>
          </c:cat>
          <c:val>
            <c:numRef>
              <c:f>'Chair tables'!$O$6:$O$7</c:f>
              <c:numCache>
                <c:formatCode>General</c:formatCode>
                <c:ptCount val="2"/>
                <c:pt idx="0">
                  <c:v>109</c:v>
                </c:pt>
                <c:pt idx="1">
                  <c:v>4</c:v>
                </c:pt>
              </c:numCache>
            </c:numRef>
          </c:val>
        </c:ser>
        <c:dLbls>
          <c:showLegendKey val="0"/>
          <c:showVal val="1"/>
          <c:showCatName val="0"/>
          <c:showSerName val="0"/>
          <c:showPercent val="0"/>
          <c:showBubbleSize val="0"/>
          <c:showLeaderLines val="1"/>
        </c:dLbls>
        <c:firstSliceAng val="0"/>
        <c:holeSize val="35"/>
      </c:doughnutChart>
    </c:plotArea>
    <c:legend>
      <c:legendPos val="r"/>
      <c:layout>
        <c:manualLayout>
          <c:xMode val="edge"/>
          <c:yMode val="edge"/>
          <c:x val="4.1447811447811449E-2"/>
          <c:y val="0.14972182539682541"/>
          <c:w val="0.41301841948900769"/>
          <c:h val="0.12160753968253971"/>
        </c:manualLayout>
      </c:layout>
      <c:overlay val="0"/>
      <c:txPr>
        <a:bodyPr/>
        <a:lstStyle/>
        <a:p>
          <a:pPr>
            <a:defRPr sz="800"/>
          </a:pPr>
          <a:endParaRPr lang="en-US"/>
        </a:p>
      </c:txPr>
    </c:legend>
    <c:plotVisOnly val="1"/>
    <c:dispBlanksAs val="gap"/>
    <c:showDLblsOverMax val="0"/>
  </c:chart>
  <c:spPr>
    <a:noFill/>
    <a:ln>
      <a:noFill/>
    </a:ln>
  </c:spPr>
  <c:txPr>
    <a:bodyPr/>
    <a:lstStyle/>
    <a:p>
      <a:pPr>
        <a:defRPr sz="1000">
          <a:latin typeface="Myriad Pro"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[2016.01.08 NED data and dashboards (for circulation) v2.xlsx]Chair tables!PivotTable5</c:name>
    <c:fmtId val="14"/>
  </c:pivotSource>
  <c:chart>
    <c:title>
      <c:tx>
        <c:rich>
          <a:bodyPr/>
          <a:lstStyle/>
          <a:p>
            <a:pPr algn="l">
              <a:defRPr/>
            </a:pPr>
            <a:r>
              <a:rPr lang="en-GB" sz="1200"/>
              <a:t>Daily rate </a:t>
            </a:r>
            <a:r>
              <a:rPr lang="en-GB" sz="1000" b="0"/>
              <a:t> = total</a:t>
            </a:r>
            <a:r>
              <a:rPr lang="en-GB" sz="1000" b="0" baseline="0"/>
              <a:t> remuneration / (days per month x 12)</a:t>
            </a:r>
            <a:endParaRPr lang="en-GB" sz="1000" b="0"/>
          </a:p>
        </c:rich>
      </c:tx>
      <c:layout>
        <c:manualLayout>
          <c:xMode val="edge"/>
          <c:yMode val="edge"/>
          <c:x val="3.1333333333333331E-2"/>
          <c:y val="2.7777777777777776E-2"/>
        </c:manualLayout>
      </c:layout>
      <c:overlay val="0"/>
    </c:title>
    <c:autoTitleDeleted val="0"/>
    <c:pivotFmts>
      <c:pivotFmt>
        <c:idx val="0"/>
        <c:marker>
          <c:symbol val="none"/>
        </c:marker>
      </c:pivotFmt>
      <c:pivotFmt>
        <c:idx val="1"/>
        <c:marker>
          <c:symbol val="none"/>
        </c:marker>
      </c:pivotFmt>
      <c:pivotFmt>
        <c:idx val="2"/>
        <c:spPr>
          <a:solidFill>
            <a:srgbClr val="29398F"/>
          </a:solidFill>
        </c:spPr>
        <c:marker>
          <c:symbol val="none"/>
        </c:marker>
      </c:pivotFmt>
    </c:pivotFmts>
    <c:plotArea>
      <c:layout>
        <c:manualLayout>
          <c:layoutTarget val="inner"/>
          <c:xMode val="edge"/>
          <c:yMode val="edge"/>
          <c:x val="0.10689326334208224"/>
          <c:y val="0.2083983333333333"/>
          <c:w val="0.85959711286089246"/>
          <c:h val="0.74677222222222217"/>
        </c:manualLayout>
      </c:layout>
      <c:barChart>
        <c:barDir val="col"/>
        <c:grouping val="clustered"/>
        <c:varyColors val="0"/>
        <c:ser>
          <c:idx val="0"/>
          <c:order val="0"/>
          <c:tx>
            <c:strRef>
              <c:f>'Chair tables'!$AD$5</c:f>
              <c:strCache>
                <c:ptCount val="1"/>
                <c:pt idx="0">
                  <c:v>Total</c:v>
                </c:pt>
              </c:strCache>
            </c:strRef>
          </c:tx>
          <c:spPr>
            <a:solidFill>
              <a:srgbClr val="29398F"/>
            </a:solidFill>
          </c:spPr>
          <c:invertIfNegative val="0"/>
          <c:dLbls>
            <c:delete val="1"/>
          </c:dLbls>
          <c:cat>
            <c:strRef>
              <c:f>'Chair tables'!$AC$6:$AC$119</c:f>
              <c:strCache>
                <c:ptCount val="114"/>
                <c:pt idx="0">
                  <c:v>ISLE OF WIGHT NHS TRUST</c:v>
                </c:pt>
                <c:pt idx="1">
                  <c:v>ROYAL UNITED HOSPITAL BATH NHS FOUNDATION TRUST</c:v>
                </c:pt>
                <c:pt idx="2">
                  <c:v>THE ROYAL WOLVERHAMPTON NHS TRUST</c:v>
                </c:pt>
                <c:pt idx="3">
                  <c:v>DERBYSHIRE HEALTHCARE NHS FOUNDATION TRUST</c:v>
                </c:pt>
                <c:pt idx="4">
                  <c:v>FRIMLEY HEALTH NHS FOUNDATION TRUST</c:v>
                </c:pt>
                <c:pt idx="5">
                  <c:v>POOLE HOSPITAL NHS FOUNDATION TRUST</c:v>
                </c:pt>
                <c:pt idx="6">
                  <c:v>TAVISTOCK AND PORTMAN NHS FOUNDATION TRUST</c:v>
                </c:pt>
                <c:pt idx="7">
                  <c:v>BARNET, ENFIELD AND HARINGEY MENTAL HEALTH NHS TRUST</c:v>
                </c:pt>
                <c:pt idx="8">
                  <c:v>NORTH EAST LONDON NHS FOUNDATION TRUST</c:v>
                </c:pt>
                <c:pt idx="9">
                  <c:v>ASHFORD AND ST. PETER'S HOSPITALS NHS FOUNDATION TRUST</c:v>
                </c:pt>
                <c:pt idx="10">
                  <c:v>NORTHUMBRIA HEALTHCARE NHS FOUNDATION TRUST</c:v>
                </c:pt>
                <c:pt idx="11">
                  <c:v>SURREY AND SUSSEX HEALTHCARE NHS TRUST</c:v>
                </c:pt>
                <c:pt idx="12">
                  <c:v>OXFORD HEALTH NHS FOUNDATION TRUST</c:v>
                </c:pt>
                <c:pt idx="13">
                  <c:v>KENT AND MEDWAY NHS AND SOCIAL CARE PARTNERSHIP TRUST</c:v>
                </c:pt>
                <c:pt idx="14">
                  <c:v>PENNINE ACUTE HOSPITALS NHS TRUST</c:v>
                </c:pt>
                <c:pt idx="15">
                  <c:v>PLYMOUTH HOSPITALS NHS TRUST</c:v>
                </c:pt>
                <c:pt idx="16">
                  <c:v>NORTH WEST AMBULANCE SERVICE NHS TRUST</c:v>
                </c:pt>
                <c:pt idx="17">
                  <c:v>NORTH STAFFORDSHIRE COMBINED HEALTHCARE NHS TRUST</c:v>
                </c:pt>
                <c:pt idx="18">
                  <c:v>NORFOLK COMMUNITY HEALTH AND CARE NHS TRUST</c:v>
                </c:pt>
                <c:pt idx="19">
                  <c:v>LEEDS COMMUNITY HEALTHCARE NHS TRUST</c:v>
                </c:pt>
                <c:pt idx="20">
                  <c:v>NOTTINGHAM UNIVERSITY HOSPITALS NHS TRUST</c:v>
                </c:pt>
                <c:pt idx="21">
                  <c:v>UNIVERSITY HOSPITALS OF LEICESTER NHS TRUST</c:v>
                </c:pt>
                <c:pt idx="22">
                  <c:v>CENTRAL LONDON COMMUNITY HEALTHCARE NHS TRUST</c:v>
                </c:pt>
                <c:pt idx="23">
                  <c:v>DEVON PARTNERSHIP NHS TRUST</c:v>
                </c:pt>
                <c:pt idx="24">
                  <c:v>BRADFORD DISTRICT CARE NHS FOUNDATION TRUST</c:v>
                </c:pt>
                <c:pt idx="25">
                  <c:v>NORTHERN DEVON HEALTHCARE NHS TRUST</c:v>
                </c:pt>
                <c:pt idx="26">
                  <c:v>EAST LANCASHIRE HOSPITALS NHS TRUST</c:v>
                </c:pt>
                <c:pt idx="27">
                  <c:v>EAST MIDLANDS AMBULANCE SERVICE NHS TRUST</c:v>
                </c:pt>
                <c:pt idx="28">
                  <c:v>LINCOLNSHIRE COMMUNITY HEALTH SERVICES NHS TRUST</c:v>
                </c:pt>
                <c:pt idx="29">
                  <c:v>ROTHERHAM DONCASTER AND SOUTH HUMBER NHS FOUNDATION TRUST</c:v>
                </c:pt>
                <c:pt idx="30">
                  <c:v>ST HELENS AND KNOWSLEY HOSPITALS NHS TRUST</c:v>
                </c:pt>
                <c:pt idx="31">
                  <c:v>NORTHAMPTONSHIRE HEALTHCARE NHS FOUNDATION TRUST</c:v>
                </c:pt>
                <c:pt idx="32">
                  <c:v>HUMBER NHS FOUNDATION TRUST</c:v>
                </c:pt>
                <c:pt idx="33">
                  <c:v>LEICESTERSHIRE PARTNERSHIP NHS TRUST</c:v>
                </c:pt>
                <c:pt idx="34">
                  <c:v>OXFORD UNIVERSITY HOSPITALS NHS FOUNDATION TRUST</c:v>
                </c:pt>
                <c:pt idx="35">
                  <c:v>LINCOLNSHIRE PARTNERSHIP NHS FOUNDATION TRUST</c:v>
                </c:pt>
                <c:pt idx="36">
                  <c:v>STAFFORDSHIRE AND STOKE ON TRENT PARTNERSHIP NHS TRUST</c:v>
                </c:pt>
                <c:pt idx="37">
                  <c:v>LANCASHIRE TEACHING HOSPITALS NHS FOUNDATION TRUST</c:v>
                </c:pt>
                <c:pt idx="38">
                  <c:v>BURTON HOSPITALS NHS FOUNDATION TRUST</c:v>
                </c:pt>
                <c:pt idx="39">
                  <c:v>COVENTRY AND WARWICKSHIRE PARTNERSHIP NHS TRUST</c:v>
                </c:pt>
                <c:pt idx="40">
                  <c:v>OXLEAS NHS FOUNDATION TRUST</c:v>
                </c:pt>
                <c:pt idx="41">
                  <c:v>MID YORKSHIRE HOSPITALS NHS TRUST</c:v>
                </c:pt>
                <c:pt idx="42">
                  <c:v>LEEDS AND YORK PARTNERSHIP NHS FOUNDATION TRUST</c:v>
                </c:pt>
                <c:pt idx="43">
                  <c:v>BRIDGEWATER COMMUNITY HEALTHCARE NHS FOUNDATION TRUST</c:v>
                </c:pt>
                <c:pt idx="44">
                  <c:v>PAPWORTH HOSPITAL NHS FOUNDATION TRUST</c:v>
                </c:pt>
                <c:pt idx="45">
                  <c:v>UNIVERSITY HOSPITALS OF MORECAMBE BAY NHS FOUNDATION TRUST</c:v>
                </c:pt>
                <c:pt idx="46">
                  <c:v>NORTHERN LINCOLNSHIRE AND GOOLE NHS FOUNDATION TRUST</c:v>
                </c:pt>
                <c:pt idx="47">
                  <c:v>SOUTH CENTRAL AMBULANCE SERVICE NHS FOUNDATION TRUST</c:v>
                </c:pt>
                <c:pt idx="48">
                  <c:v>NORTH TEES AND HARTLEPOOL NHS FOUNDATION TRUST</c:v>
                </c:pt>
                <c:pt idx="49">
                  <c:v>SOMERSET PARTNERSHIP NHS FOUNDATION TRUST</c:v>
                </c:pt>
                <c:pt idx="50">
                  <c:v>ROYAL SURREY COUNTY HOSPITAL NHS FOUNDATION TRUST</c:v>
                </c:pt>
                <c:pt idx="51">
                  <c:v>PETERBOROUGH AND STAMFORD HOSPITALS NHS FOUNDATION TRUST</c:v>
                </c:pt>
                <c:pt idx="52">
                  <c:v>BARNSLEY HOSPITAL NHS FOUNDATION TRUST</c:v>
                </c:pt>
                <c:pt idx="53">
                  <c:v>THE CLATTERBRIDGE CANCER CENTRE NHS FOUNDATION TRUST</c:v>
                </c:pt>
                <c:pt idx="54">
                  <c:v>THE WALTON CENTRE NHS FOUNDATION TRUST</c:v>
                </c:pt>
                <c:pt idx="55">
                  <c:v>NORTHUMBERLAND, TYNE AND WEAR NHS FOUNDATION TRUST</c:v>
                </c:pt>
                <c:pt idx="56">
                  <c:v>NORTH ESSEX PARTNERSHIP UNIVERSITY NHS FOUNDATION TRUST</c:v>
                </c:pt>
                <c:pt idx="57">
                  <c:v>NORTH EAST AMBULANCE SERVICE NHS FOUNDATION TRUST</c:v>
                </c:pt>
                <c:pt idx="58">
                  <c:v>DORSET HEALTHCARE UNIVERSITY NHS FOUNDATION TRUST</c:v>
                </c:pt>
                <c:pt idx="59">
                  <c:v>SOUTH ESSEX PARTNERSHIP UNIVERSITY NHS FOUNDATION TRUST</c:v>
                </c:pt>
                <c:pt idx="60">
                  <c:v>SOUTHERN HEALTH NHS FOUNDATION TRUST</c:v>
                </c:pt>
                <c:pt idx="61">
                  <c:v>BLACK COUNTRY PARTNERSHIP NHS FOUNDATION TRUST</c:v>
                </c:pt>
                <c:pt idx="62">
                  <c:v>NORFOLK AND SUFFOLK NHS FOUNDATION TRUST</c:v>
                </c:pt>
                <c:pt idx="63">
                  <c:v>CUMBRIA PARTNERSHIP NHS FOUNDATION TRUST</c:v>
                </c:pt>
                <c:pt idx="64">
                  <c:v>JAMES PAGET UNIVERSITY HOSPITALS NHS FOUNDATION TRUST</c:v>
                </c:pt>
                <c:pt idx="65">
                  <c:v>BERKSHIRE HEALTHCARE NHS FOUNDATION TRUST</c:v>
                </c:pt>
                <c:pt idx="66">
                  <c:v>5 BOROUGHS PARTNERSHIP NHS FOUNDATION TRUST</c:v>
                </c:pt>
                <c:pt idx="67">
                  <c:v>GLOUCESTERSHIRE HOSPITALS NHS FOUNDATION TRUST</c:v>
                </c:pt>
                <c:pt idx="68">
                  <c:v>HARROGATE AND DISTRICT NHS FOUNDATION TRUST</c:v>
                </c:pt>
                <c:pt idx="69">
                  <c:v>WIRRAL UNIVERSITY TEACHING HOSPITAL NHS FOUNDATION TRUST</c:v>
                </c:pt>
                <c:pt idx="70">
                  <c:v>UNIVERSITY HOSPITALS BRISTOL NHS FOUNDATION TRUST</c:v>
                </c:pt>
                <c:pt idx="71">
                  <c:v>KETTERING GENERAL HOSPITAL NHS FOUNDATION TRUST</c:v>
                </c:pt>
                <c:pt idx="72">
                  <c:v>THE ROYAL ORTHOPAEDIC HOSPITAL NHS FOUNDATION TRUST</c:v>
                </c:pt>
                <c:pt idx="73">
                  <c:v>THE QUEEN ELIZABETH HOSPITAL, KING'S LYNN, NHS FOUNDATION TRUST</c:v>
                </c:pt>
                <c:pt idx="74">
                  <c:v>BLACKPOOL TEACHING HOSPITALS NHS FOUNDATION TRUST</c:v>
                </c:pt>
                <c:pt idx="75">
                  <c:v>ALDER HEY CHILDREN'S NHS FOUNDATION TRUST</c:v>
                </c:pt>
                <c:pt idx="76">
                  <c:v>SOUTH WARWICKSHIRE NHS FOUNDATION TRUST</c:v>
                </c:pt>
                <c:pt idx="77">
                  <c:v>YORKSHIRE AMBULANCE SERVICE NHS TRUST</c:v>
                </c:pt>
                <c:pt idx="78">
                  <c:v>SALFORD ROYAL NHS FOUNDATION TRUST</c:v>
                </c:pt>
                <c:pt idx="79">
                  <c:v>SALISBURY NHS FOUNDATION TRUST</c:v>
                </c:pt>
                <c:pt idx="80">
                  <c:v>IPSWICH HOSPITAL NHS TRUST</c:v>
                </c:pt>
                <c:pt idx="81">
                  <c:v>CALDERDALE AND HUDDERSFIELD NHS FOUNDATION TRUST</c:v>
                </c:pt>
                <c:pt idx="82">
                  <c:v>HOMERTON UNIVERSITY HOSPITAL NHS FOUNDATION TRUST</c:v>
                </c:pt>
                <c:pt idx="83">
                  <c:v>SHEFFIELD TEACHING HOSPITALS NHS FOUNDATION TRUST</c:v>
                </c:pt>
                <c:pt idx="84">
                  <c:v>ANONYMOUS</c:v>
                </c:pt>
                <c:pt idx="85">
                  <c:v>GUY'S AND ST THOMAS' NHS FOUNDATION TRUST</c:v>
                </c:pt>
                <c:pt idx="86">
                  <c:v>KING'S COLLEGE HOSPITAL NHS FOUNDATION TRUST</c:v>
                </c:pt>
                <c:pt idx="87">
                  <c:v>THE DUDLEY GROUP NHS FOUNDATION TRUST</c:v>
                </c:pt>
                <c:pt idx="88">
                  <c:v>SHEFFIELD CHILDREN'S NHS FOUNDATION TRUST</c:v>
                </c:pt>
                <c:pt idx="89">
                  <c:v>NOTTINGHAMSHIRE HEALTHCARE NHS FOUNDATION TRUST</c:v>
                </c:pt>
                <c:pt idx="90">
                  <c:v>YORK TEACHING HOSPITAL NHS FOUNDATION TRUST</c:v>
                </c:pt>
                <c:pt idx="91">
                  <c:v>BOLTON NHS FOUNDATION TRUST</c:v>
                </c:pt>
                <c:pt idx="92">
                  <c:v>DERBYSHIRE COMMUNITY HEALTH SERVICES NHS FOUNDATION TRUST</c:v>
                </c:pt>
                <c:pt idx="93">
                  <c:v>SURREY AND BORDERS PARTNERSHIP NHS FOUNDATION TRUST</c:v>
                </c:pt>
                <c:pt idx="94">
                  <c:v>MEDWAY NHS FOUNDATION TRUST</c:v>
                </c:pt>
                <c:pt idx="95">
                  <c:v>QUEEN VICTORIA HOSPITAL NHS FOUNDATION TRUST</c:v>
                </c:pt>
                <c:pt idx="96">
                  <c:v>GREAT ORMOND STREET HOSPITAL FOR CHILDREN NHS FOUNDATION TRUST</c:v>
                </c:pt>
                <c:pt idx="97">
                  <c:v>CHESTERFIELD ROYAL HOSPITAL NHS FOUNDATION TRUST</c:v>
                </c:pt>
                <c:pt idx="98">
                  <c:v>THE ROTHERHAM NHS FOUNDATION TRUST</c:v>
                </c:pt>
                <c:pt idx="99">
                  <c:v>NORFOLK AND NORWICH UNIVERSITY HOSPITALS NHS FOUNDATION TRUST</c:v>
                </c:pt>
                <c:pt idx="100">
                  <c:v>NORTHAMPTON GENERAL HOSPITAL NHS TRUST</c:v>
                </c:pt>
                <c:pt idx="101">
                  <c:v>SHEFFIELD HEALTH AND SOCIAL CARE NHS FOUNDATION TRUST</c:v>
                </c:pt>
                <c:pt idx="102">
                  <c:v>THE ROBERT JONES AND AGNES HUNT ORTHOPAEDIC HOSPITAL NHS FOUNDATION TRUST</c:v>
                </c:pt>
                <c:pt idx="103">
                  <c:v>MERSEY CARE NHS TRUST</c:v>
                </c:pt>
                <c:pt idx="104">
                  <c:v>HERTFORDSHIRE COMMUNITY NHS TRUST</c:v>
                </c:pt>
                <c:pt idx="105">
                  <c:v>LUTON AND DUNSTABLE UNIVERSITY HOSPITAL NHS FOUNDATION TRUST</c:v>
                </c:pt>
                <c:pt idx="106">
                  <c:v>MANCHESTER MENTAL HEALTH AND SOCIAL CARE TRUST</c:v>
                </c:pt>
                <c:pt idx="107">
                  <c:v>TAMESIDE HOSPITAL NHS FOUNDATION TRUST</c:v>
                </c:pt>
                <c:pt idx="108">
                  <c:v>CHESHIRE AND WIRRAL PARTNERSHIP NHS FOUNDATION TRUST</c:v>
                </c:pt>
                <c:pt idx="109">
                  <c:v>SOUTH TEES HOSPITALS NHS FOUNDATION TRUST</c:v>
                </c:pt>
                <c:pt idx="110">
                  <c:v>HERTFORDSHIRE PARTNERSHIP UNIVERSITY NHS FOUNDATION TRUST</c:v>
                </c:pt>
                <c:pt idx="111">
                  <c:v>THE ROYAL BOURNEMOUTH AND CHRISTCHURCH HOSPITALS NHS FOUNDATION TRUST</c:v>
                </c:pt>
                <c:pt idx="112">
                  <c:v>BIRMINGHAM AND SOLIHULL MENTAL HEALTH NHS FOUNDATION TRUST</c:v>
                </c:pt>
                <c:pt idx="113">
                  <c:v>LEEDS TEACHING HOSPITALS NHS TRUST</c:v>
                </c:pt>
              </c:strCache>
            </c:strRef>
          </c:cat>
          <c:val>
            <c:numRef>
              <c:f>'Chair tables'!$AD$6:$AD$119</c:f>
              <c:numCache>
                <c:formatCode>General</c:formatCode>
                <c:ptCount val="114"/>
                <c:pt idx="13">
                  <c:v>97.358333333333334</c:v>
                </c:pt>
                <c:pt idx="14">
                  <c:v>131.11111111111111</c:v>
                </c:pt>
                <c:pt idx="15">
                  <c:v>131.11111111111111</c:v>
                </c:pt>
                <c:pt idx="16">
                  <c:v>145.83333333333334</c:v>
                </c:pt>
                <c:pt idx="17">
                  <c:v>146.55555555555554</c:v>
                </c:pt>
                <c:pt idx="18">
                  <c:v>146.5625</c:v>
                </c:pt>
                <c:pt idx="19">
                  <c:v>155.17500000000001</c:v>
                </c:pt>
                <c:pt idx="20">
                  <c:v>163.88888888888889</c:v>
                </c:pt>
                <c:pt idx="21">
                  <c:v>163.88888888888889</c:v>
                </c:pt>
                <c:pt idx="22">
                  <c:v>166.66666666666666</c:v>
                </c:pt>
                <c:pt idx="23">
                  <c:v>175.86666666666667</c:v>
                </c:pt>
                <c:pt idx="24">
                  <c:v>175.875</c:v>
                </c:pt>
                <c:pt idx="25">
                  <c:v>193.96875</c:v>
                </c:pt>
                <c:pt idx="26">
                  <c:v>196.66666666666666</c:v>
                </c:pt>
                <c:pt idx="27">
                  <c:v>208.33333333333334</c:v>
                </c:pt>
                <c:pt idx="28">
                  <c:v>208.33333333333334</c:v>
                </c:pt>
                <c:pt idx="29">
                  <c:v>215.46875</c:v>
                </c:pt>
                <c:pt idx="30">
                  <c:v>229.16666666666666</c:v>
                </c:pt>
                <c:pt idx="31">
                  <c:v>235.74561403508775</c:v>
                </c:pt>
                <c:pt idx="32">
                  <c:v>242.7797619047619</c:v>
                </c:pt>
                <c:pt idx="33">
                  <c:v>243.05555555555554</c:v>
                </c:pt>
                <c:pt idx="34">
                  <c:v>243.39583333333334</c:v>
                </c:pt>
                <c:pt idx="35">
                  <c:v>249.85714285714286</c:v>
                </c:pt>
                <c:pt idx="36">
                  <c:v>250</c:v>
                </c:pt>
                <c:pt idx="37">
                  <c:v>255.95238095238096</c:v>
                </c:pt>
                <c:pt idx="38">
                  <c:v>256.41025641025641</c:v>
                </c:pt>
                <c:pt idx="39">
                  <c:v>263.3125</c:v>
                </c:pt>
                <c:pt idx="40">
                  <c:v>265.8429672447013</c:v>
                </c:pt>
                <c:pt idx="41">
                  <c:v>273.65277777777777</c:v>
                </c:pt>
                <c:pt idx="42">
                  <c:v>277.77777777777777</c:v>
                </c:pt>
                <c:pt idx="43">
                  <c:v>277.77777777777777</c:v>
                </c:pt>
                <c:pt idx="44">
                  <c:v>277.77777777777777</c:v>
                </c:pt>
                <c:pt idx="45">
                  <c:v>277.77777777777777</c:v>
                </c:pt>
                <c:pt idx="46">
                  <c:v>277.77777777777777</c:v>
                </c:pt>
                <c:pt idx="47">
                  <c:v>277.77777777777777</c:v>
                </c:pt>
                <c:pt idx="48">
                  <c:v>283.88888888888891</c:v>
                </c:pt>
                <c:pt idx="49">
                  <c:v>283.99358974358972</c:v>
                </c:pt>
                <c:pt idx="50">
                  <c:v>290.5</c:v>
                </c:pt>
                <c:pt idx="51">
                  <c:v>291.66666666666669</c:v>
                </c:pt>
                <c:pt idx="52">
                  <c:v>291.66666666666669</c:v>
                </c:pt>
                <c:pt idx="53">
                  <c:v>292.26388888888891</c:v>
                </c:pt>
                <c:pt idx="54">
                  <c:v>301.38888888888891</c:v>
                </c:pt>
                <c:pt idx="55">
                  <c:v>302.34523809523807</c:v>
                </c:pt>
                <c:pt idx="56">
                  <c:v>305.55555555555554</c:v>
                </c:pt>
                <c:pt idx="57">
                  <c:v>305.55555555555554</c:v>
                </c:pt>
                <c:pt idx="58">
                  <c:v>307.29166666666669</c:v>
                </c:pt>
                <c:pt idx="59">
                  <c:v>311.48958333333331</c:v>
                </c:pt>
                <c:pt idx="60">
                  <c:v>312.5</c:v>
                </c:pt>
                <c:pt idx="61">
                  <c:v>312.5</c:v>
                </c:pt>
                <c:pt idx="62">
                  <c:v>312.5</c:v>
                </c:pt>
                <c:pt idx="63">
                  <c:v>312.5</c:v>
                </c:pt>
                <c:pt idx="64">
                  <c:v>312.5</c:v>
                </c:pt>
                <c:pt idx="65">
                  <c:v>312.5</c:v>
                </c:pt>
                <c:pt idx="66">
                  <c:v>315.625</c:v>
                </c:pt>
                <c:pt idx="67">
                  <c:v>320</c:v>
                </c:pt>
                <c:pt idx="68">
                  <c:v>320.36111111111109</c:v>
                </c:pt>
                <c:pt idx="69">
                  <c:v>322.56944444444446</c:v>
                </c:pt>
                <c:pt idx="70">
                  <c:v>325.32051282051282</c:v>
                </c:pt>
                <c:pt idx="71">
                  <c:v>337.5</c:v>
                </c:pt>
                <c:pt idx="72">
                  <c:v>343.13725490196077</c:v>
                </c:pt>
                <c:pt idx="73">
                  <c:v>347.22222222222223</c:v>
                </c:pt>
                <c:pt idx="74">
                  <c:v>347.30555555555554</c:v>
                </c:pt>
                <c:pt idx="75">
                  <c:v>350</c:v>
                </c:pt>
                <c:pt idx="76">
                  <c:v>354.16666666666669</c:v>
                </c:pt>
                <c:pt idx="77">
                  <c:v>358.33333333333331</c:v>
                </c:pt>
                <c:pt idx="78">
                  <c:v>360.90909090909093</c:v>
                </c:pt>
                <c:pt idx="79">
                  <c:v>362.5</c:v>
                </c:pt>
                <c:pt idx="80">
                  <c:v>364.58333333333331</c:v>
                </c:pt>
                <c:pt idx="81">
                  <c:v>364.58333333333331</c:v>
                </c:pt>
                <c:pt idx="82">
                  <c:v>370.37037037037038</c:v>
                </c:pt>
                <c:pt idx="83">
                  <c:v>371.79487179487177</c:v>
                </c:pt>
                <c:pt idx="84">
                  <c:v>375</c:v>
                </c:pt>
                <c:pt idx="85">
                  <c:v>384.61538461538464</c:v>
                </c:pt>
                <c:pt idx="86">
                  <c:v>395.83333333333331</c:v>
                </c:pt>
                <c:pt idx="87">
                  <c:v>398.71666666666664</c:v>
                </c:pt>
                <c:pt idx="88">
                  <c:v>400</c:v>
                </c:pt>
                <c:pt idx="89">
                  <c:v>400</c:v>
                </c:pt>
                <c:pt idx="90">
                  <c:v>401.92307692307691</c:v>
                </c:pt>
                <c:pt idx="91">
                  <c:v>416.66666666666669</c:v>
                </c:pt>
                <c:pt idx="92">
                  <c:v>416.66666666666669</c:v>
                </c:pt>
                <c:pt idx="93">
                  <c:v>416.66666666666669</c:v>
                </c:pt>
                <c:pt idx="94">
                  <c:v>416.66666666666669</c:v>
                </c:pt>
                <c:pt idx="95">
                  <c:v>468.75</c:v>
                </c:pt>
                <c:pt idx="96">
                  <c:v>509.25925925925924</c:v>
                </c:pt>
                <c:pt idx="97">
                  <c:v>510.46875</c:v>
                </c:pt>
                <c:pt idx="98">
                  <c:v>520.83333333333337</c:v>
                </c:pt>
                <c:pt idx="99">
                  <c:v>555.55555555555554</c:v>
                </c:pt>
                <c:pt idx="100">
                  <c:v>588.88888888888891</c:v>
                </c:pt>
                <c:pt idx="101">
                  <c:v>604.16666666666663</c:v>
                </c:pt>
                <c:pt idx="102">
                  <c:v>633.33333333333337</c:v>
                </c:pt>
                <c:pt idx="103">
                  <c:v>703.5</c:v>
                </c:pt>
                <c:pt idx="104">
                  <c:v>703.5</c:v>
                </c:pt>
                <c:pt idx="105">
                  <c:v>833.33333333333337</c:v>
                </c:pt>
                <c:pt idx="106">
                  <c:v>879.375</c:v>
                </c:pt>
                <c:pt idx="107">
                  <c:v>952.38095238095241</c:v>
                </c:pt>
                <c:pt idx="108">
                  <c:v>976.19047619047615</c:v>
                </c:pt>
                <c:pt idx="109">
                  <c:v>1041.6666666666667</c:v>
                </c:pt>
                <c:pt idx="110">
                  <c:v>1041.6666666666667</c:v>
                </c:pt>
                <c:pt idx="111">
                  <c:v>1145.8333333333333</c:v>
                </c:pt>
                <c:pt idx="112">
                  <c:v>1180.5555555555557</c:v>
                </c:pt>
                <c:pt idx="113">
                  <c:v>1180.5555555555557</c:v>
                </c:pt>
              </c:numCache>
            </c:numRef>
          </c:val>
        </c:ser>
        <c:dLbls>
          <c:dLblPos val="inEnd"/>
          <c:showLegendKey val="0"/>
          <c:showVal val="1"/>
          <c:showCatName val="0"/>
          <c:showSerName val="0"/>
          <c:showPercent val="0"/>
          <c:showBubbleSize val="0"/>
        </c:dLbls>
        <c:gapWidth val="50"/>
        <c:overlap val="-5"/>
        <c:axId val="262122880"/>
        <c:axId val="264393856"/>
      </c:barChart>
      <c:catAx>
        <c:axId val="262122880"/>
        <c:scaling>
          <c:orientation val="minMax"/>
        </c:scaling>
        <c:delete val="1"/>
        <c:axPos val="b"/>
        <c:majorTickMark val="none"/>
        <c:minorTickMark val="none"/>
        <c:tickLblPos val="nextTo"/>
        <c:crossAx val="264393856"/>
        <c:crosses val="autoZero"/>
        <c:auto val="1"/>
        <c:lblAlgn val="ctr"/>
        <c:lblOffset val="100"/>
        <c:noMultiLvlLbl val="0"/>
      </c:catAx>
      <c:valAx>
        <c:axId val="264393856"/>
        <c:scaling>
          <c:orientation val="minMax"/>
        </c:scaling>
        <c:delete val="0"/>
        <c:axPos val="l"/>
        <c:majorGridlines>
          <c:spPr>
            <a:ln>
              <a:solidFill>
                <a:srgbClr val="9DA6AB">
                  <a:lumMod val="20000"/>
                  <a:lumOff val="80000"/>
                </a:srgbClr>
              </a:solidFill>
            </a:ln>
          </c:spPr>
        </c:majorGridlines>
        <c:numFmt formatCode="&quot;£&quot;#,##0" sourceLinked="0"/>
        <c:majorTickMark val="out"/>
        <c:minorTickMark val="none"/>
        <c:tickLblPos val="nextTo"/>
        <c:spPr>
          <a:ln w="25400">
            <a:solidFill>
              <a:srgbClr val="6B7B83"/>
            </a:solidFill>
          </a:ln>
        </c:spPr>
        <c:txPr>
          <a:bodyPr/>
          <a:lstStyle/>
          <a:p>
            <a:pPr>
              <a:defRPr sz="800" b="1"/>
            </a:pPr>
            <a:endParaRPr lang="en-US"/>
          </a:p>
        </c:txPr>
        <c:crossAx val="262122880"/>
        <c:crosses val="autoZero"/>
        <c:crossBetween val="between"/>
      </c:valAx>
    </c:plotArea>
    <c:plotVisOnly val="1"/>
    <c:dispBlanksAs val="gap"/>
    <c:showDLblsOverMax val="0"/>
  </c:chart>
  <c:spPr>
    <a:ln>
      <a:noFill/>
    </a:ln>
  </c:spPr>
  <c:txPr>
    <a:bodyPr/>
    <a:lstStyle/>
    <a:p>
      <a:pPr>
        <a:defRPr>
          <a:latin typeface="Myriad Pro"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[2016.01.08 NED data and dashboards (for circulation) v2.xlsx]NED tables!PivotTable1</c:name>
    <c:fmtId val="19"/>
  </c:pivotSource>
  <c:chart>
    <c:title>
      <c:tx>
        <c:rich>
          <a:bodyPr/>
          <a:lstStyle/>
          <a:p>
            <a:pPr algn="l">
              <a:defRPr/>
            </a:pPr>
            <a:r>
              <a:rPr lang="en-GB" sz="1200"/>
              <a:t>NED Remuneration</a:t>
            </a:r>
          </a:p>
        </c:rich>
      </c:tx>
      <c:layout>
        <c:manualLayout>
          <c:xMode val="edge"/>
          <c:yMode val="edge"/>
          <c:x val="3.1333333333333331E-2"/>
          <c:y val="2.7777777777777776E-2"/>
        </c:manualLayout>
      </c:layout>
      <c:overlay val="0"/>
    </c:title>
    <c:autoTitleDeleted val="0"/>
    <c:pivotFmts>
      <c:pivotFmt>
        <c:idx val="0"/>
        <c:marker>
          <c:symbol val="none"/>
        </c:marker>
      </c:pivotFmt>
      <c:pivotFmt>
        <c:idx val="1"/>
        <c:marker>
          <c:symbol val="none"/>
        </c:marker>
      </c:pivotFmt>
      <c:pivotFmt>
        <c:idx val="2"/>
        <c:spPr>
          <a:noFill/>
        </c:spPr>
        <c:marker>
          <c:symbol val="none"/>
        </c:marker>
      </c:pivotFmt>
      <c:pivotFmt>
        <c:idx val="3"/>
        <c:marker>
          <c:symbol val="none"/>
        </c:marker>
      </c:pivotFmt>
      <c:pivotFmt>
        <c:idx val="4"/>
        <c:marker>
          <c:symbol val="none"/>
        </c:marker>
      </c:pivotFmt>
      <c:pivotFmt>
        <c:idx val="5"/>
        <c:spPr>
          <a:noFill/>
        </c:spPr>
        <c:marker>
          <c:symbol val="none"/>
        </c:marker>
      </c:pivotFmt>
      <c:pivotFmt>
        <c:idx val="6"/>
        <c:marker>
          <c:symbol val="none"/>
        </c:marker>
      </c:pivotFmt>
      <c:pivotFmt>
        <c:idx val="7"/>
        <c:marker>
          <c:symbol val="none"/>
        </c:marker>
      </c:pivotFmt>
      <c:pivotFmt>
        <c:idx val="8"/>
        <c:spPr>
          <a:noFill/>
        </c:spPr>
        <c:marker>
          <c:symbol val="none"/>
        </c:marker>
      </c:pivotFmt>
      <c:pivotFmt>
        <c:idx val="9"/>
        <c:marker>
          <c:symbol val="none"/>
        </c:marker>
      </c:pivotFmt>
      <c:pivotFmt>
        <c:idx val="10"/>
        <c:marker>
          <c:symbol val="none"/>
        </c:marker>
      </c:pivotFmt>
      <c:pivotFmt>
        <c:idx val="11"/>
        <c:spPr>
          <a:noFill/>
        </c:spPr>
        <c:marker>
          <c:symbol val="none"/>
        </c:marker>
      </c:pivotFmt>
      <c:pivotFmt>
        <c:idx val="12"/>
        <c:marker>
          <c:symbol val="none"/>
        </c:marker>
      </c:pivotFmt>
      <c:pivotFmt>
        <c:idx val="13"/>
        <c:marker>
          <c:symbol val="none"/>
        </c:marker>
      </c:pivotFmt>
      <c:pivotFmt>
        <c:idx val="14"/>
        <c:spPr>
          <a:noFill/>
        </c:spPr>
        <c:marker>
          <c:symbol val="none"/>
        </c:marker>
      </c:pivotFmt>
    </c:pivotFmts>
    <c:plotArea>
      <c:layout>
        <c:manualLayout>
          <c:layoutTarget val="inner"/>
          <c:xMode val="edge"/>
          <c:yMode val="edge"/>
          <c:x val="0.10689326334208224"/>
          <c:y val="0.16617896825396827"/>
          <c:w val="0.85959711286089246"/>
          <c:h val="0.77519126984126974"/>
        </c:manualLayout>
      </c:layout>
      <c:barChart>
        <c:barDir val="col"/>
        <c:grouping val="stacked"/>
        <c:varyColors val="0"/>
        <c:ser>
          <c:idx val="0"/>
          <c:order val="0"/>
          <c:tx>
            <c:strRef>
              <c:f>'NED tables'!$C$9</c:f>
              <c:strCache>
                <c:ptCount val="1"/>
                <c:pt idx="0">
                  <c:v>Basic remuneration</c:v>
                </c:pt>
              </c:strCache>
            </c:strRef>
          </c:tx>
          <c:invertIfNegative val="0"/>
          <c:dLbls>
            <c:delete val="1"/>
          </c:dLbls>
          <c:cat>
            <c:strRef>
              <c:f>'NED tables'!$B$10:$B$123</c:f>
              <c:strCache>
                <c:ptCount val="114"/>
                <c:pt idx="0">
                  <c:v>KING'S COLLEGE HOSPITAL NHS FOUNDATION TRUST</c:v>
                </c:pt>
                <c:pt idx="1">
                  <c:v>TAVISTOCK AND PORTMAN NHS FOUNDATION TRUST</c:v>
                </c:pt>
                <c:pt idx="2">
                  <c:v>SURREY AND SUSSEX HEALTHCARE NHS TRUST</c:v>
                </c:pt>
                <c:pt idx="3">
                  <c:v>FRIMLEY HEALTH NHS FOUNDATION TRUST</c:v>
                </c:pt>
                <c:pt idx="4">
                  <c:v>OXFORD UNIVERSITY HOSPITALS NHS FOUNDATION TRUST</c:v>
                </c:pt>
                <c:pt idx="5">
                  <c:v>ST HELENS AND KNOWSLEY HOSPITALS NHS TRUST</c:v>
                </c:pt>
                <c:pt idx="6">
                  <c:v>CENTRAL LONDON COMMUNITY HEALTHCARE NHS TRUST</c:v>
                </c:pt>
                <c:pt idx="7">
                  <c:v>EAST MIDLANDS AMBULANCE SERVICE NHS TRUST</c:v>
                </c:pt>
                <c:pt idx="8">
                  <c:v>MERSEY CARE NHS TRUST</c:v>
                </c:pt>
                <c:pt idx="9">
                  <c:v>DEVON PARTNERSHIP NHS TRUST</c:v>
                </c:pt>
                <c:pt idx="10">
                  <c:v>LEEDS COMMUNITY HEALTHCARE NHS TRUST</c:v>
                </c:pt>
                <c:pt idx="11">
                  <c:v>NORTHERN DEVON HEALTHCARE NHS TRUST</c:v>
                </c:pt>
                <c:pt idx="12">
                  <c:v>LINCOLNSHIRE COMMUNITY HEALTH SERVICES NHS TRUST</c:v>
                </c:pt>
                <c:pt idx="13">
                  <c:v>NOTTINGHAM UNIVERSITY HOSPITALS NHS TRUST</c:v>
                </c:pt>
                <c:pt idx="14">
                  <c:v>NORFOLK COMMUNITY HEALTH AND CARE NHS TRUST</c:v>
                </c:pt>
                <c:pt idx="15">
                  <c:v>STAFFORDSHIRE AND STOKE ON TRENT PARTNERSHIP NHS TRUST</c:v>
                </c:pt>
                <c:pt idx="16">
                  <c:v>NORTH STAFFORDSHIRE COMBINED HEALTHCARE NHS TRUST</c:v>
                </c:pt>
                <c:pt idx="17">
                  <c:v>EAST LANCASHIRE HOSPITALS NHS TRUST</c:v>
                </c:pt>
                <c:pt idx="18">
                  <c:v>NORTH WEST AMBULANCE SERVICE NHS TRUST</c:v>
                </c:pt>
                <c:pt idx="19">
                  <c:v>LEICESTERSHIRE PARTNERSHIP NHS TRUST</c:v>
                </c:pt>
                <c:pt idx="20">
                  <c:v>NORTHAMPTON GENERAL HOSPITAL NHS TRUST</c:v>
                </c:pt>
                <c:pt idx="21">
                  <c:v>HERTFORDSHIRE COMMUNITY NHS TRUST</c:v>
                </c:pt>
                <c:pt idx="22">
                  <c:v>IPSWICH HOSPITAL NHS TRUST</c:v>
                </c:pt>
                <c:pt idx="23">
                  <c:v>BARNET, ENFIELD AND HARINGEY MENTAL HEALTH NHS TRUST</c:v>
                </c:pt>
                <c:pt idx="24">
                  <c:v>PLYMOUTH HOSPITALS NHS TRUST</c:v>
                </c:pt>
                <c:pt idx="25">
                  <c:v>MID YORKSHIRE HOSPITALS NHS TRUST</c:v>
                </c:pt>
                <c:pt idx="26">
                  <c:v>KENT AND MEDWAY NHS AND SOCIAL CARE PARTNERSHIP TRUST</c:v>
                </c:pt>
                <c:pt idx="27">
                  <c:v>MANCHESTER MENTAL HEALTH AND SOCIAL CARE TRUST</c:v>
                </c:pt>
                <c:pt idx="28">
                  <c:v>UNIVERSITY HOSPITALS OF LEICESTER NHS TRUST</c:v>
                </c:pt>
                <c:pt idx="29">
                  <c:v>PENNINE ACUTE HOSPITALS NHS TRUST</c:v>
                </c:pt>
                <c:pt idx="30">
                  <c:v>THE ROYAL WOLVERHAMPTON NHS TRUST</c:v>
                </c:pt>
                <c:pt idx="31">
                  <c:v>LEEDS TEACHING HOSPITALS NHS TRUST</c:v>
                </c:pt>
                <c:pt idx="32">
                  <c:v>YORKSHIRE AMBULANCE SERVICE NHS TRUST</c:v>
                </c:pt>
                <c:pt idx="33">
                  <c:v>BRADFORD DISTRICT CARE NHS FOUNDATION TRUST</c:v>
                </c:pt>
                <c:pt idx="34">
                  <c:v>COVENTRY AND WARWICKSHIRE PARTNERSHIP NHS TRUST</c:v>
                </c:pt>
                <c:pt idx="35">
                  <c:v>ISLE OF WIGHT NHS TRUST</c:v>
                </c:pt>
                <c:pt idx="36">
                  <c:v>SOUTH WARWICKSHIRE NHS FOUNDATION TRUST</c:v>
                </c:pt>
                <c:pt idx="37">
                  <c:v>TAMESIDE HOSPITAL NHS FOUNDATION TRUST</c:v>
                </c:pt>
                <c:pt idx="38">
                  <c:v>ROYAL SURREY COUNTY HOSPITAL NHS FOUNDATION TRUST</c:v>
                </c:pt>
                <c:pt idx="39">
                  <c:v>NORTH ESSEX PARTNERSHIP UNIVERSITY NHS FOUNDATION TRUST</c:v>
                </c:pt>
                <c:pt idx="40">
                  <c:v>LUTON AND DUNSTABLE UNIVERSITY HOSPITAL NHS FOUNDATION TRUST</c:v>
                </c:pt>
                <c:pt idx="41">
                  <c:v>NORFOLK AND SUFFOLK NHS FOUNDATION TRUST</c:v>
                </c:pt>
                <c:pt idx="42">
                  <c:v>THE ROYAL ORTHOPAEDIC HOSPITAL NHS FOUNDATION TRUST</c:v>
                </c:pt>
                <c:pt idx="43">
                  <c:v>KETTERING GENERAL HOSPITAL NHS FOUNDATION TRUST</c:v>
                </c:pt>
                <c:pt idx="44">
                  <c:v>PAPWORTH HOSPITAL NHS FOUNDATION TRUST</c:v>
                </c:pt>
                <c:pt idx="45">
                  <c:v>BERKSHIRE HEALTHCARE NHS FOUNDATION TRUST</c:v>
                </c:pt>
                <c:pt idx="46">
                  <c:v>BLACK COUNTRY PARTNERSHIP NHS FOUNDATION TRUST</c:v>
                </c:pt>
                <c:pt idx="47">
                  <c:v>BRIDGEWATER COMMUNITY HEALTHCARE NHS FOUNDATION TRUST</c:v>
                </c:pt>
                <c:pt idx="48">
                  <c:v>DERBYSHIRE COMMUNITY HEALTH SERVICES NHS FOUNDATION TRUST</c:v>
                </c:pt>
                <c:pt idx="49">
                  <c:v>POOLE HOSPITAL NHS FOUNDATION TRUST</c:v>
                </c:pt>
                <c:pt idx="50">
                  <c:v>LEEDS AND YORK PARTNERSHIP NHS FOUNDATION TRUST</c:v>
                </c:pt>
                <c:pt idx="51">
                  <c:v>QUEEN VICTORIA HOSPITAL NHS FOUNDATION TRUST</c:v>
                </c:pt>
                <c:pt idx="52">
                  <c:v>UNIVERSITY HOSPITALS BRISTOL NHS FOUNDATION TRUST</c:v>
                </c:pt>
                <c:pt idx="53">
                  <c:v>SOUTH CENTRAL AMBULANCE SERVICE NHS FOUNDATION TRUST</c:v>
                </c:pt>
                <c:pt idx="54">
                  <c:v>HOMERTON UNIVERSITY HOSPITAL NHS FOUNDATION TRUST</c:v>
                </c:pt>
                <c:pt idx="55">
                  <c:v>THE QUEEN ELIZABETH HOSPITAL, KING'S LYNN, NHS FOUNDATION TRUST</c:v>
                </c:pt>
                <c:pt idx="56">
                  <c:v>BURTON HOSPITALS NHS FOUNDATION TRUST</c:v>
                </c:pt>
                <c:pt idx="57">
                  <c:v>SHEFFIELD HEALTH AND SOCIAL CARE NHS FOUNDATION TRUST</c:v>
                </c:pt>
                <c:pt idx="58">
                  <c:v>BOLTON NHS FOUNDATION TRUST</c:v>
                </c:pt>
                <c:pt idx="59">
                  <c:v>UNIVERSITY HOSPITALS OF MORECAMBE BAY NHS FOUNDATION TRUST</c:v>
                </c:pt>
                <c:pt idx="60">
                  <c:v>CUMBRIA PARTNERSHIP NHS FOUNDATION TRUST</c:v>
                </c:pt>
                <c:pt idx="61">
                  <c:v>ANONYMOUS</c:v>
                </c:pt>
                <c:pt idx="62">
                  <c:v>THE ROBERT JONES AND AGNES HUNT ORTHOPAEDIC HOSPITAL NHS FOUNDATION TRUST</c:v>
                </c:pt>
                <c:pt idx="63">
                  <c:v>OXFORD HEALTH NHS FOUNDATION TRUST</c:v>
                </c:pt>
                <c:pt idx="64">
                  <c:v>MEDWAY NHS FOUNDATION TRUST</c:v>
                </c:pt>
                <c:pt idx="65">
                  <c:v>PETERBOROUGH AND STAMFORD HOSPITALS NHS FOUNDATION TRUST</c:v>
                </c:pt>
                <c:pt idx="66">
                  <c:v>HUMBER NHS FOUNDATION TRUST</c:v>
                </c:pt>
                <c:pt idx="67">
                  <c:v>CHESHIRE AND WIRRAL PARTNERSHIP NHS FOUNDATION TRUST</c:v>
                </c:pt>
                <c:pt idx="68">
                  <c:v>ROTHERHAM DONCASTER AND SOUTH HUMBER NHS FOUNDATION TRUST</c:v>
                </c:pt>
                <c:pt idx="69">
                  <c:v>NORTHERN LINCOLNSHIRE AND GOOLE NHS FOUNDATION TRUST</c:v>
                </c:pt>
                <c:pt idx="70">
                  <c:v>BARNSLEY HOSPITAL NHS FOUNDATION TRUST</c:v>
                </c:pt>
                <c:pt idx="71">
                  <c:v>LANCASHIRE TEACHING HOSPITALS NHS FOUNDATION TRUST</c:v>
                </c:pt>
                <c:pt idx="72">
                  <c:v>NORFOLK AND NORWICH UNIVERSITY HOSPITALS NHS FOUNDATION TRUST</c:v>
                </c:pt>
                <c:pt idx="73">
                  <c:v>NORTHAMPTONSHIRE HEALTHCARE NHS FOUNDATION TRUST</c:v>
                </c:pt>
                <c:pt idx="74">
                  <c:v>5 BOROUGHS PARTNERSHIP NHS FOUNDATION TRUST</c:v>
                </c:pt>
                <c:pt idx="75">
                  <c:v>SOMERSET PARTNERSHIP NHS FOUNDATION TRUST</c:v>
                </c:pt>
                <c:pt idx="76">
                  <c:v>THE WALTON CENTRE NHS FOUNDATION TRUST</c:v>
                </c:pt>
                <c:pt idx="77">
                  <c:v>DERBYSHIRE HEALTHCARE NHS FOUNDATION TRUST</c:v>
                </c:pt>
                <c:pt idx="78">
                  <c:v>OXLEAS NHS FOUNDATION TRUST</c:v>
                </c:pt>
                <c:pt idx="79">
                  <c:v>HARROGATE AND DISTRICT NHS FOUNDATION TRUST</c:v>
                </c:pt>
                <c:pt idx="80">
                  <c:v>ASHFORD AND ST. PETER'S HOSPITALS NHS FOUNDATION TRUST</c:v>
                </c:pt>
                <c:pt idx="81">
                  <c:v>DORSET HEALTHCARE UNIVERSITY NHS FOUNDATION TRUST</c:v>
                </c:pt>
                <c:pt idx="82">
                  <c:v>SALISBURY NHS FOUNDATION TRUST</c:v>
                </c:pt>
                <c:pt idx="83">
                  <c:v>ALDER HEY CHILDREN'S NHS FOUNDATION TRUST</c:v>
                </c:pt>
                <c:pt idx="84">
                  <c:v>THE ROYAL BOURNEMOUTH AND CHRISTCHURCH HOSPITALS NHS FOUNDATION TRUST</c:v>
                </c:pt>
                <c:pt idx="85">
                  <c:v>SURREY AND BORDERS PARTNERSHIP NHS FOUNDATION TRUST</c:v>
                </c:pt>
                <c:pt idx="86">
                  <c:v>NOTTINGHAMSHIRE HEALTHCARE NHS FOUNDATION TRUST</c:v>
                </c:pt>
                <c:pt idx="87">
                  <c:v>WIRRAL UNIVERSITY TEACHING HOSPITAL NHS FOUNDATION TRUST</c:v>
                </c:pt>
                <c:pt idx="88">
                  <c:v>SOUTHERN HEALTH NHS FOUNDATION TRUST</c:v>
                </c:pt>
                <c:pt idx="89">
                  <c:v>THE DUDLEY GROUP NHS FOUNDATION TRUST</c:v>
                </c:pt>
                <c:pt idx="90">
                  <c:v>CALDERDALE AND HUDDERSFIELD NHS FOUNDATION TRUST</c:v>
                </c:pt>
                <c:pt idx="91">
                  <c:v>SALFORD ROYAL NHS FOUNDATION TRUST</c:v>
                </c:pt>
                <c:pt idx="92">
                  <c:v>LINCOLNSHIRE PARTNERSHIP NHS FOUNDATION TRUST</c:v>
                </c:pt>
                <c:pt idx="93">
                  <c:v>BLACKPOOL TEACHING HOSPITALS NHS FOUNDATION TRUST</c:v>
                </c:pt>
                <c:pt idx="94">
                  <c:v>GLOUCESTERSHIRE HOSPITALS NHS FOUNDATION TRUST</c:v>
                </c:pt>
                <c:pt idx="95">
                  <c:v>CHESTERFIELD ROYAL HOSPITAL NHS FOUNDATION TRUST</c:v>
                </c:pt>
                <c:pt idx="96">
                  <c:v>NORTHUMBERLAND, TYNE AND WEAR NHS FOUNDATION TRUST</c:v>
                </c:pt>
                <c:pt idx="97">
                  <c:v>ROYAL UNITED HOSPITAL BATH NHS FOUNDATION TRUST</c:v>
                </c:pt>
                <c:pt idx="98">
                  <c:v>SOUTH TEES HOSPITALS NHS FOUNDATION TRUST</c:v>
                </c:pt>
                <c:pt idx="99">
                  <c:v>NORTH EAST AMBULANCE SERVICE NHS FOUNDATION TRUST</c:v>
                </c:pt>
                <c:pt idx="100">
                  <c:v>GREAT ORMOND STREET HOSPITAL FOR CHILDREN NHS FOUNDATION TRUST</c:v>
                </c:pt>
                <c:pt idx="101">
                  <c:v>SHEFFIELD CHILDREN'S NHS FOUNDATION TRUST</c:v>
                </c:pt>
                <c:pt idx="102">
                  <c:v>HERTFORDSHIRE PARTNERSHIP UNIVERSITY NHS FOUNDATION TRUST</c:v>
                </c:pt>
                <c:pt idx="103">
                  <c:v>NORTH EAST LONDON NHS FOUNDATION TRUST</c:v>
                </c:pt>
                <c:pt idx="104">
                  <c:v>YORK TEACHING HOSPITAL NHS FOUNDATION TRUST</c:v>
                </c:pt>
                <c:pt idx="105">
                  <c:v>NORTH TEES AND HARTLEPOOL NHS FOUNDATION TRUST</c:v>
                </c:pt>
                <c:pt idx="106">
                  <c:v>SHEFFIELD TEACHING HOSPITALS NHS FOUNDATION TRUST</c:v>
                </c:pt>
                <c:pt idx="107">
                  <c:v>NORTHUMBRIA HEALTHCARE NHS FOUNDATION TRUST</c:v>
                </c:pt>
                <c:pt idx="108">
                  <c:v>JAMES PAGET UNIVERSITY HOSPITALS NHS FOUNDATION TRUST</c:v>
                </c:pt>
                <c:pt idx="109">
                  <c:v>THE ROTHERHAM NHS FOUNDATION TRUST</c:v>
                </c:pt>
                <c:pt idx="110">
                  <c:v>SOUTH ESSEX PARTNERSHIP UNIVERSITY NHS FOUNDATION TRUST</c:v>
                </c:pt>
                <c:pt idx="111">
                  <c:v>THE CLATTERBRIDGE CANCER CENTRE NHS FOUNDATION TRUST</c:v>
                </c:pt>
                <c:pt idx="112">
                  <c:v>GUY'S AND ST THOMAS' NHS FOUNDATION TRUST</c:v>
                </c:pt>
                <c:pt idx="113">
                  <c:v>BIRMINGHAM AND SOLIHULL MENTAL HEALTH NHS FOUNDATION TRUST</c:v>
                </c:pt>
              </c:strCache>
            </c:strRef>
          </c:cat>
          <c:val>
            <c:numRef>
              <c:f>'NED tables'!$C$10:$C$123</c:f>
              <c:numCache>
                <c:formatCode>"£"#,##0</c:formatCode>
                <c:ptCount val="114"/>
                <c:pt idx="4">
                  <c:v>6000</c:v>
                </c:pt>
                <c:pt idx="5">
                  <c:v>6000</c:v>
                </c:pt>
                <c:pt idx="6">
                  <c:v>6000</c:v>
                </c:pt>
                <c:pt idx="7">
                  <c:v>6093</c:v>
                </c:pt>
                <c:pt idx="8">
                  <c:v>6095</c:v>
                </c:pt>
                <c:pt idx="9">
                  <c:v>6157</c:v>
                </c:pt>
                <c:pt idx="10">
                  <c:v>6157</c:v>
                </c:pt>
                <c:pt idx="11">
                  <c:v>6157</c:v>
                </c:pt>
                <c:pt idx="12">
                  <c:v>6157</c:v>
                </c:pt>
                <c:pt idx="13">
                  <c:v>6157</c:v>
                </c:pt>
                <c:pt idx="14">
                  <c:v>6157</c:v>
                </c:pt>
                <c:pt idx="15">
                  <c:v>6157</c:v>
                </c:pt>
                <c:pt idx="16">
                  <c:v>6157</c:v>
                </c:pt>
                <c:pt idx="17">
                  <c:v>6157</c:v>
                </c:pt>
                <c:pt idx="18">
                  <c:v>6157</c:v>
                </c:pt>
                <c:pt idx="19">
                  <c:v>6157</c:v>
                </c:pt>
                <c:pt idx="20">
                  <c:v>6157</c:v>
                </c:pt>
                <c:pt idx="21">
                  <c:v>6157</c:v>
                </c:pt>
                <c:pt idx="22">
                  <c:v>6157</c:v>
                </c:pt>
                <c:pt idx="23">
                  <c:v>6157</c:v>
                </c:pt>
                <c:pt idx="24">
                  <c:v>6157</c:v>
                </c:pt>
                <c:pt idx="25">
                  <c:v>6157</c:v>
                </c:pt>
                <c:pt idx="26">
                  <c:v>6157</c:v>
                </c:pt>
                <c:pt idx="27">
                  <c:v>6157</c:v>
                </c:pt>
                <c:pt idx="28">
                  <c:v>6157</c:v>
                </c:pt>
                <c:pt idx="29">
                  <c:v>6157</c:v>
                </c:pt>
                <c:pt idx="30">
                  <c:v>6157</c:v>
                </c:pt>
                <c:pt idx="31">
                  <c:v>6200</c:v>
                </c:pt>
                <c:pt idx="32">
                  <c:v>6200</c:v>
                </c:pt>
                <c:pt idx="33">
                  <c:v>6157</c:v>
                </c:pt>
                <c:pt idx="34">
                  <c:v>6157</c:v>
                </c:pt>
                <c:pt idx="35">
                  <c:v>6990</c:v>
                </c:pt>
                <c:pt idx="36">
                  <c:v>10000</c:v>
                </c:pt>
                <c:pt idx="37">
                  <c:v>10500</c:v>
                </c:pt>
                <c:pt idx="38">
                  <c:v>10590</c:v>
                </c:pt>
                <c:pt idx="39">
                  <c:v>11000</c:v>
                </c:pt>
                <c:pt idx="40">
                  <c:v>11000</c:v>
                </c:pt>
                <c:pt idx="41">
                  <c:v>11000</c:v>
                </c:pt>
                <c:pt idx="42">
                  <c:v>11000</c:v>
                </c:pt>
                <c:pt idx="43">
                  <c:v>11125</c:v>
                </c:pt>
                <c:pt idx="44">
                  <c:v>11500</c:v>
                </c:pt>
                <c:pt idx="45">
                  <c:v>11500</c:v>
                </c:pt>
                <c:pt idx="46">
                  <c:v>11692</c:v>
                </c:pt>
                <c:pt idx="47">
                  <c:v>12000</c:v>
                </c:pt>
                <c:pt idx="48">
                  <c:v>12000</c:v>
                </c:pt>
                <c:pt idx="49">
                  <c:v>12000</c:v>
                </c:pt>
                <c:pt idx="50">
                  <c:v>12000</c:v>
                </c:pt>
                <c:pt idx="51">
                  <c:v>12000</c:v>
                </c:pt>
                <c:pt idx="52">
                  <c:v>12000</c:v>
                </c:pt>
                <c:pt idx="53">
                  <c:v>12000</c:v>
                </c:pt>
                <c:pt idx="54">
                  <c:v>12000</c:v>
                </c:pt>
                <c:pt idx="55">
                  <c:v>12000</c:v>
                </c:pt>
                <c:pt idx="56">
                  <c:v>12000</c:v>
                </c:pt>
                <c:pt idx="57">
                  <c:v>12000</c:v>
                </c:pt>
                <c:pt idx="58">
                  <c:v>12000</c:v>
                </c:pt>
                <c:pt idx="59">
                  <c:v>12000</c:v>
                </c:pt>
                <c:pt idx="60">
                  <c:v>12000</c:v>
                </c:pt>
                <c:pt idx="61">
                  <c:v>12000</c:v>
                </c:pt>
                <c:pt idx="62">
                  <c:v>12120</c:v>
                </c:pt>
                <c:pt idx="63">
                  <c:v>12180</c:v>
                </c:pt>
                <c:pt idx="64">
                  <c:v>12180</c:v>
                </c:pt>
                <c:pt idx="65">
                  <c:v>12200</c:v>
                </c:pt>
                <c:pt idx="66">
                  <c:v>12250</c:v>
                </c:pt>
                <c:pt idx="67">
                  <c:v>12302</c:v>
                </c:pt>
                <c:pt idx="68">
                  <c:v>12411</c:v>
                </c:pt>
                <c:pt idx="69">
                  <c:v>12500</c:v>
                </c:pt>
                <c:pt idx="70">
                  <c:v>12500</c:v>
                </c:pt>
                <c:pt idx="71">
                  <c:v>12500</c:v>
                </c:pt>
                <c:pt idx="72">
                  <c:v>12500</c:v>
                </c:pt>
                <c:pt idx="73">
                  <c:v>12500</c:v>
                </c:pt>
                <c:pt idx="74">
                  <c:v>12600</c:v>
                </c:pt>
                <c:pt idx="75">
                  <c:v>12622</c:v>
                </c:pt>
                <c:pt idx="76">
                  <c:v>12625</c:v>
                </c:pt>
                <c:pt idx="77">
                  <c:v>12638</c:v>
                </c:pt>
                <c:pt idx="78">
                  <c:v>12735</c:v>
                </c:pt>
                <c:pt idx="79">
                  <c:v>12738</c:v>
                </c:pt>
                <c:pt idx="80">
                  <c:v>12800</c:v>
                </c:pt>
                <c:pt idx="81">
                  <c:v>13000</c:v>
                </c:pt>
                <c:pt idx="82">
                  <c:v>13000</c:v>
                </c:pt>
                <c:pt idx="83">
                  <c:v>13000</c:v>
                </c:pt>
                <c:pt idx="84">
                  <c:v>13000</c:v>
                </c:pt>
                <c:pt idx="85">
                  <c:v>13000</c:v>
                </c:pt>
                <c:pt idx="86">
                  <c:v>13000</c:v>
                </c:pt>
                <c:pt idx="87">
                  <c:v>13000</c:v>
                </c:pt>
                <c:pt idx="88">
                  <c:v>13000</c:v>
                </c:pt>
                <c:pt idx="89">
                  <c:v>13059</c:v>
                </c:pt>
                <c:pt idx="90">
                  <c:v>13137</c:v>
                </c:pt>
                <c:pt idx="91">
                  <c:v>13232</c:v>
                </c:pt>
                <c:pt idx="92">
                  <c:v>13285</c:v>
                </c:pt>
                <c:pt idx="93">
                  <c:v>13312</c:v>
                </c:pt>
                <c:pt idx="94">
                  <c:v>13320</c:v>
                </c:pt>
                <c:pt idx="95">
                  <c:v>13364</c:v>
                </c:pt>
                <c:pt idx="96">
                  <c:v>13500</c:v>
                </c:pt>
                <c:pt idx="97">
                  <c:v>13750</c:v>
                </c:pt>
                <c:pt idx="98">
                  <c:v>13750</c:v>
                </c:pt>
                <c:pt idx="99">
                  <c:v>14000</c:v>
                </c:pt>
                <c:pt idx="100">
                  <c:v>14000</c:v>
                </c:pt>
                <c:pt idx="101">
                  <c:v>14352</c:v>
                </c:pt>
                <c:pt idx="102">
                  <c:v>15000</c:v>
                </c:pt>
                <c:pt idx="103">
                  <c:v>15000</c:v>
                </c:pt>
                <c:pt idx="104">
                  <c:v>15237</c:v>
                </c:pt>
                <c:pt idx="105">
                  <c:v>15330</c:v>
                </c:pt>
                <c:pt idx="106">
                  <c:v>15500</c:v>
                </c:pt>
                <c:pt idx="107">
                  <c:v>15518</c:v>
                </c:pt>
                <c:pt idx="108">
                  <c:v>15840</c:v>
                </c:pt>
                <c:pt idx="109">
                  <c:v>16500</c:v>
                </c:pt>
                <c:pt idx="110">
                  <c:v>16522</c:v>
                </c:pt>
                <c:pt idx="111">
                  <c:v>16835</c:v>
                </c:pt>
                <c:pt idx="112">
                  <c:v>17000</c:v>
                </c:pt>
                <c:pt idx="113">
                  <c:v>17500</c:v>
                </c:pt>
              </c:numCache>
            </c:numRef>
          </c:val>
        </c:ser>
        <c:ser>
          <c:idx val="1"/>
          <c:order val="1"/>
          <c:tx>
            <c:strRef>
              <c:f>'NED tables'!$D$9</c:f>
              <c:strCache>
                <c:ptCount val="1"/>
                <c:pt idx="0">
                  <c:v>Other remuneration / allowances</c:v>
                </c:pt>
              </c:strCache>
            </c:strRef>
          </c:tx>
          <c:invertIfNegative val="0"/>
          <c:dLbls>
            <c:delete val="1"/>
          </c:dLbls>
          <c:cat>
            <c:strRef>
              <c:f>'NED tables'!$B$10:$B$123</c:f>
              <c:strCache>
                <c:ptCount val="114"/>
                <c:pt idx="0">
                  <c:v>KING'S COLLEGE HOSPITAL NHS FOUNDATION TRUST</c:v>
                </c:pt>
                <c:pt idx="1">
                  <c:v>TAVISTOCK AND PORTMAN NHS FOUNDATION TRUST</c:v>
                </c:pt>
                <c:pt idx="2">
                  <c:v>SURREY AND SUSSEX HEALTHCARE NHS TRUST</c:v>
                </c:pt>
                <c:pt idx="3">
                  <c:v>FRIMLEY HEALTH NHS FOUNDATION TRUST</c:v>
                </c:pt>
                <c:pt idx="4">
                  <c:v>OXFORD UNIVERSITY HOSPITALS NHS FOUNDATION TRUST</c:v>
                </c:pt>
                <c:pt idx="5">
                  <c:v>ST HELENS AND KNOWSLEY HOSPITALS NHS TRUST</c:v>
                </c:pt>
                <c:pt idx="6">
                  <c:v>CENTRAL LONDON COMMUNITY HEALTHCARE NHS TRUST</c:v>
                </c:pt>
                <c:pt idx="7">
                  <c:v>EAST MIDLANDS AMBULANCE SERVICE NHS TRUST</c:v>
                </c:pt>
                <c:pt idx="8">
                  <c:v>MERSEY CARE NHS TRUST</c:v>
                </c:pt>
                <c:pt idx="9">
                  <c:v>DEVON PARTNERSHIP NHS TRUST</c:v>
                </c:pt>
                <c:pt idx="10">
                  <c:v>LEEDS COMMUNITY HEALTHCARE NHS TRUST</c:v>
                </c:pt>
                <c:pt idx="11">
                  <c:v>NORTHERN DEVON HEALTHCARE NHS TRUST</c:v>
                </c:pt>
                <c:pt idx="12">
                  <c:v>LINCOLNSHIRE COMMUNITY HEALTH SERVICES NHS TRUST</c:v>
                </c:pt>
                <c:pt idx="13">
                  <c:v>NOTTINGHAM UNIVERSITY HOSPITALS NHS TRUST</c:v>
                </c:pt>
                <c:pt idx="14">
                  <c:v>NORFOLK COMMUNITY HEALTH AND CARE NHS TRUST</c:v>
                </c:pt>
                <c:pt idx="15">
                  <c:v>STAFFORDSHIRE AND STOKE ON TRENT PARTNERSHIP NHS TRUST</c:v>
                </c:pt>
                <c:pt idx="16">
                  <c:v>NORTH STAFFORDSHIRE COMBINED HEALTHCARE NHS TRUST</c:v>
                </c:pt>
                <c:pt idx="17">
                  <c:v>EAST LANCASHIRE HOSPITALS NHS TRUST</c:v>
                </c:pt>
                <c:pt idx="18">
                  <c:v>NORTH WEST AMBULANCE SERVICE NHS TRUST</c:v>
                </c:pt>
                <c:pt idx="19">
                  <c:v>LEICESTERSHIRE PARTNERSHIP NHS TRUST</c:v>
                </c:pt>
                <c:pt idx="20">
                  <c:v>NORTHAMPTON GENERAL HOSPITAL NHS TRUST</c:v>
                </c:pt>
                <c:pt idx="21">
                  <c:v>HERTFORDSHIRE COMMUNITY NHS TRUST</c:v>
                </c:pt>
                <c:pt idx="22">
                  <c:v>IPSWICH HOSPITAL NHS TRUST</c:v>
                </c:pt>
                <c:pt idx="23">
                  <c:v>BARNET, ENFIELD AND HARINGEY MENTAL HEALTH NHS TRUST</c:v>
                </c:pt>
                <c:pt idx="24">
                  <c:v>PLYMOUTH HOSPITALS NHS TRUST</c:v>
                </c:pt>
                <c:pt idx="25">
                  <c:v>MID YORKSHIRE HOSPITALS NHS TRUST</c:v>
                </c:pt>
                <c:pt idx="26">
                  <c:v>KENT AND MEDWAY NHS AND SOCIAL CARE PARTNERSHIP TRUST</c:v>
                </c:pt>
                <c:pt idx="27">
                  <c:v>MANCHESTER MENTAL HEALTH AND SOCIAL CARE TRUST</c:v>
                </c:pt>
                <c:pt idx="28">
                  <c:v>UNIVERSITY HOSPITALS OF LEICESTER NHS TRUST</c:v>
                </c:pt>
                <c:pt idx="29">
                  <c:v>PENNINE ACUTE HOSPITALS NHS TRUST</c:v>
                </c:pt>
                <c:pt idx="30">
                  <c:v>THE ROYAL WOLVERHAMPTON NHS TRUST</c:v>
                </c:pt>
                <c:pt idx="31">
                  <c:v>LEEDS TEACHING HOSPITALS NHS TRUST</c:v>
                </c:pt>
                <c:pt idx="32">
                  <c:v>YORKSHIRE AMBULANCE SERVICE NHS TRUST</c:v>
                </c:pt>
                <c:pt idx="33">
                  <c:v>BRADFORD DISTRICT CARE NHS FOUNDATION TRUST</c:v>
                </c:pt>
                <c:pt idx="34">
                  <c:v>COVENTRY AND WARWICKSHIRE PARTNERSHIP NHS TRUST</c:v>
                </c:pt>
                <c:pt idx="35">
                  <c:v>ISLE OF WIGHT NHS TRUST</c:v>
                </c:pt>
                <c:pt idx="36">
                  <c:v>SOUTH WARWICKSHIRE NHS FOUNDATION TRUST</c:v>
                </c:pt>
                <c:pt idx="37">
                  <c:v>TAMESIDE HOSPITAL NHS FOUNDATION TRUST</c:v>
                </c:pt>
                <c:pt idx="38">
                  <c:v>ROYAL SURREY COUNTY HOSPITAL NHS FOUNDATION TRUST</c:v>
                </c:pt>
                <c:pt idx="39">
                  <c:v>NORTH ESSEX PARTNERSHIP UNIVERSITY NHS FOUNDATION TRUST</c:v>
                </c:pt>
                <c:pt idx="40">
                  <c:v>LUTON AND DUNSTABLE UNIVERSITY HOSPITAL NHS FOUNDATION TRUST</c:v>
                </c:pt>
                <c:pt idx="41">
                  <c:v>NORFOLK AND SUFFOLK NHS FOUNDATION TRUST</c:v>
                </c:pt>
                <c:pt idx="42">
                  <c:v>THE ROYAL ORTHOPAEDIC HOSPITAL NHS FOUNDATION TRUST</c:v>
                </c:pt>
                <c:pt idx="43">
                  <c:v>KETTERING GENERAL HOSPITAL NHS FOUNDATION TRUST</c:v>
                </c:pt>
                <c:pt idx="44">
                  <c:v>PAPWORTH HOSPITAL NHS FOUNDATION TRUST</c:v>
                </c:pt>
                <c:pt idx="45">
                  <c:v>BERKSHIRE HEALTHCARE NHS FOUNDATION TRUST</c:v>
                </c:pt>
                <c:pt idx="46">
                  <c:v>BLACK COUNTRY PARTNERSHIP NHS FOUNDATION TRUST</c:v>
                </c:pt>
                <c:pt idx="47">
                  <c:v>BRIDGEWATER COMMUNITY HEALTHCARE NHS FOUNDATION TRUST</c:v>
                </c:pt>
                <c:pt idx="48">
                  <c:v>DERBYSHIRE COMMUNITY HEALTH SERVICES NHS FOUNDATION TRUST</c:v>
                </c:pt>
                <c:pt idx="49">
                  <c:v>POOLE HOSPITAL NHS FOUNDATION TRUST</c:v>
                </c:pt>
                <c:pt idx="50">
                  <c:v>LEEDS AND YORK PARTNERSHIP NHS FOUNDATION TRUST</c:v>
                </c:pt>
                <c:pt idx="51">
                  <c:v>QUEEN VICTORIA HOSPITAL NHS FOUNDATION TRUST</c:v>
                </c:pt>
                <c:pt idx="52">
                  <c:v>UNIVERSITY HOSPITALS BRISTOL NHS FOUNDATION TRUST</c:v>
                </c:pt>
                <c:pt idx="53">
                  <c:v>SOUTH CENTRAL AMBULANCE SERVICE NHS FOUNDATION TRUST</c:v>
                </c:pt>
                <c:pt idx="54">
                  <c:v>HOMERTON UNIVERSITY HOSPITAL NHS FOUNDATION TRUST</c:v>
                </c:pt>
                <c:pt idx="55">
                  <c:v>THE QUEEN ELIZABETH HOSPITAL, KING'S LYNN, NHS FOUNDATION TRUST</c:v>
                </c:pt>
                <c:pt idx="56">
                  <c:v>BURTON HOSPITALS NHS FOUNDATION TRUST</c:v>
                </c:pt>
                <c:pt idx="57">
                  <c:v>SHEFFIELD HEALTH AND SOCIAL CARE NHS FOUNDATION TRUST</c:v>
                </c:pt>
                <c:pt idx="58">
                  <c:v>BOLTON NHS FOUNDATION TRUST</c:v>
                </c:pt>
                <c:pt idx="59">
                  <c:v>UNIVERSITY HOSPITALS OF MORECAMBE BAY NHS FOUNDATION TRUST</c:v>
                </c:pt>
                <c:pt idx="60">
                  <c:v>CUMBRIA PARTNERSHIP NHS FOUNDATION TRUST</c:v>
                </c:pt>
                <c:pt idx="61">
                  <c:v>ANONYMOUS</c:v>
                </c:pt>
                <c:pt idx="62">
                  <c:v>THE ROBERT JONES AND AGNES HUNT ORTHOPAEDIC HOSPITAL NHS FOUNDATION TRUST</c:v>
                </c:pt>
                <c:pt idx="63">
                  <c:v>OXFORD HEALTH NHS FOUNDATION TRUST</c:v>
                </c:pt>
                <c:pt idx="64">
                  <c:v>MEDWAY NHS FOUNDATION TRUST</c:v>
                </c:pt>
                <c:pt idx="65">
                  <c:v>PETERBOROUGH AND STAMFORD HOSPITALS NHS FOUNDATION TRUST</c:v>
                </c:pt>
                <c:pt idx="66">
                  <c:v>HUMBER NHS FOUNDATION TRUST</c:v>
                </c:pt>
                <c:pt idx="67">
                  <c:v>CHESHIRE AND WIRRAL PARTNERSHIP NHS FOUNDATION TRUST</c:v>
                </c:pt>
                <c:pt idx="68">
                  <c:v>ROTHERHAM DONCASTER AND SOUTH HUMBER NHS FOUNDATION TRUST</c:v>
                </c:pt>
                <c:pt idx="69">
                  <c:v>NORTHERN LINCOLNSHIRE AND GOOLE NHS FOUNDATION TRUST</c:v>
                </c:pt>
                <c:pt idx="70">
                  <c:v>BARNSLEY HOSPITAL NHS FOUNDATION TRUST</c:v>
                </c:pt>
                <c:pt idx="71">
                  <c:v>LANCASHIRE TEACHING HOSPITALS NHS FOUNDATION TRUST</c:v>
                </c:pt>
                <c:pt idx="72">
                  <c:v>NORFOLK AND NORWICH UNIVERSITY HOSPITALS NHS FOUNDATION TRUST</c:v>
                </c:pt>
                <c:pt idx="73">
                  <c:v>NORTHAMPTONSHIRE HEALTHCARE NHS FOUNDATION TRUST</c:v>
                </c:pt>
                <c:pt idx="74">
                  <c:v>5 BOROUGHS PARTNERSHIP NHS FOUNDATION TRUST</c:v>
                </c:pt>
                <c:pt idx="75">
                  <c:v>SOMERSET PARTNERSHIP NHS FOUNDATION TRUST</c:v>
                </c:pt>
                <c:pt idx="76">
                  <c:v>THE WALTON CENTRE NHS FOUNDATION TRUST</c:v>
                </c:pt>
                <c:pt idx="77">
                  <c:v>DERBYSHIRE HEALTHCARE NHS FOUNDATION TRUST</c:v>
                </c:pt>
                <c:pt idx="78">
                  <c:v>OXLEAS NHS FOUNDATION TRUST</c:v>
                </c:pt>
                <c:pt idx="79">
                  <c:v>HARROGATE AND DISTRICT NHS FOUNDATION TRUST</c:v>
                </c:pt>
                <c:pt idx="80">
                  <c:v>ASHFORD AND ST. PETER'S HOSPITALS NHS FOUNDATION TRUST</c:v>
                </c:pt>
                <c:pt idx="81">
                  <c:v>DORSET HEALTHCARE UNIVERSITY NHS FOUNDATION TRUST</c:v>
                </c:pt>
                <c:pt idx="82">
                  <c:v>SALISBURY NHS FOUNDATION TRUST</c:v>
                </c:pt>
                <c:pt idx="83">
                  <c:v>ALDER HEY CHILDREN'S NHS FOUNDATION TRUST</c:v>
                </c:pt>
                <c:pt idx="84">
                  <c:v>THE ROYAL BOURNEMOUTH AND CHRISTCHURCH HOSPITALS NHS FOUNDATION TRUST</c:v>
                </c:pt>
                <c:pt idx="85">
                  <c:v>SURREY AND BORDERS PARTNERSHIP NHS FOUNDATION TRUST</c:v>
                </c:pt>
                <c:pt idx="86">
                  <c:v>NOTTINGHAMSHIRE HEALTHCARE NHS FOUNDATION TRUST</c:v>
                </c:pt>
                <c:pt idx="87">
                  <c:v>WIRRAL UNIVERSITY TEACHING HOSPITAL NHS FOUNDATION TRUST</c:v>
                </c:pt>
                <c:pt idx="88">
                  <c:v>SOUTHERN HEALTH NHS FOUNDATION TRUST</c:v>
                </c:pt>
                <c:pt idx="89">
                  <c:v>THE DUDLEY GROUP NHS FOUNDATION TRUST</c:v>
                </c:pt>
                <c:pt idx="90">
                  <c:v>CALDERDALE AND HUDDERSFIELD NHS FOUNDATION TRUST</c:v>
                </c:pt>
                <c:pt idx="91">
                  <c:v>SALFORD ROYAL NHS FOUNDATION TRUST</c:v>
                </c:pt>
                <c:pt idx="92">
                  <c:v>LINCOLNSHIRE PARTNERSHIP NHS FOUNDATION TRUST</c:v>
                </c:pt>
                <c:pt idx="93">
                  <c:v>BLACKPOOL TEACHING HOSPITALS NHS FOUNDATION TRUST</c:v>
                </c:pt>
                <c:pt idx="94">
                  <c:v>GLOUCESTERSHIRE HOSPITALS NHS FOUNDATION TRUST</c:v>
                </c:pt>
                <c:pt idx="95">
                  <c:v>CHESTERFIELD ROYAL HOSPITAL NHS FOUNDATION TRUST</c:v>
                </c:pt>
                <c:pt idx="96">
                  <c:v>NORTHUMBERLAND, TYNE AND WEAR NHS FOUNDATION TRUST</c:v>
                </c:pt>
                <c:pt idx="97">
                  <c:v>ROYAL UNITED HOSPITAL BATH NHS FOUNDATION TRUST</c:v>
                </c:pt>
                <c:pt idx="98">
                  <c:v>SOUTH TEES HOSPITALS NHS FOUNDATION TRUST</c:v>
                </c:pt>
                <c:pt idx="99">
                  <c:v>NORTH EAST AMBULANCE SERVICE NHS FOUNDATION TRUST</c:v>
                </c:pt>
                <c:pt idx="100">
                  <c:v>GREAT ORMOND STREET HOSPITAL FOR CHILDREN NHS FOUNDATION TRUST</c:v>
                </c:pt>
                <c:pt idx="101">
                  <c:v>SHEFFIELD CHILDREN'S NHS FOUNDATION TRUST</c:v>
                </c:pt>
                <c:pt idx="102">
                  <c:v>HERTFORDSHIRE PARTNERSHIP UNIVERSITY NHS FOUNDATION TRUST</c:v>
                </c:pt>
                <c:pt idx="103">
                  <c:v>NORTH EAST LONDON NHS FOUNDATION TRUST</c:v>
                </c:pt>
                <c:pt idx="104">
                  <c:v>YORK TEACHING HOSPITAL NHS FOUNDATION TRUST</c:v>
                </c:pt>
                <c:pt idx="105">
                  <c:v>NORTH TEES AND HARTLEPOOL NHS FOUNDATION TRUST</c:v>
                </c:pt>
                <c:pt idx="106">
                  <c:v>SHEFFIELD TEACHING HOSPITALS NHS FOUNDATION TRUST</c:v>
                </c:pt>
                <c:pt idx="107">
                  <c:v>NORTHUMBRIA HEALTHCARE NHS FOUNDATION TRUST</c:v>
                </c:pt>
                <c:pt idx="108">
                  <c:v>JAMES PAGET UNIVERSITY HOSPITALS NHS FOUNDATION TRUST</c:v>
                </c:pt>
                <c:pt idx="109">
                  <c:v>THE ROTHERHAM NHS FOUNDATION TRUST</c:v>
                </c:pt>
                <c:pt idx="110">
                  <c:v>SOUTH ESSEX PARTNERSHIP UNIVERSITY NHS FOUNDATION TRUST</c:v>
                </c:pt>
                <c:pt idx="111">
                  <c:v>THE CLATTERBRIDGE CANCER CENTRE NHS FOUNDATION TRUST</c:v>
                </c:pt>
                <c:pt idx="112">
                  <c:v>GUY'S AND ST THOMAS' NHS FOUNDATION TRUST</c:v>
                </c:pt>
                <c:pt idx="113">
                  <c:v>BIRMINGHAM AND SOLIHULL MENTAL HEALTH NHS FOUNDATION TRUST</c:v>
                </c:pt>
              </c:strCache>
            </c:strRef>
          </c:cat>
          <c:val>
            <c:numRef>
              <c:f>'NED tables'!$D$10:$D$123</c:f>
              <c:numCache>
                <c:formatCode>"£"#,##0</c:formatCode>
                <c:ptCount val="114"/>
                <c:pt idx="10">
                  <c:v>0</c:v>
                </c:pt>
                <c:pt idx="12">
                  <c:v>0</c:v>
                </c:pt>
                <c:pt idx="13">
                  <c:v>0</c:v>
                </c:pt>
                <c:pt idx="16">
                  <c:v>0</c:v>
                </c:pt>
                <c:pt idx="22">
                  <c:v>0</c:v>
                </c:pt>
                <c:pt idx="26">
                  <c:v>0</c:v>
                </c:pt>
                <c:pt idx="32">
                  <c:v>0</c:v>
                </c:pt>
                <c:pt idx="33">
                  <c:v>200</c:v>
                </c:pt>
                <c:pt idx="34">
                  <c:v>513</c:v>
                </c:pt>
                <c:pt idx="37">
                  <c:v>0</c:v>
                </c:pt>
                <c:pt idx="38">
                  <c:v>0</c:v>
                </c:pt>
                <c:pt idx="52">
                  <c:v>0</c:v>
                </c:pt>
                <c:pt idx="55">
                  <c:v>0</c:v>
                </c:pt>
                <c:pt idx="60">
                  <c:v>0</c:v>
                </c:pt>
                <c:pt idx="61">
                  <c:v>0</c:v>
                </c:pt>
                <c:pt idx="72">
                  <c:v>0</c:v>
                </c:pt>
                <c:pt idx="73">
                  <c:v>0</c:v>
                </c:pt>
                <c:pt idx="78">
                  <c:v>0</c:v>
                </c:pt>
                <c:pt idx="81">
                  <c:v>0</c:v>
                </c:pt>
                <c:pt idx="87">
                  <c:v>0</c:v>
                </c:pt>
                <c:pt idx="88">
                  <c:v>1</c:v>
                </c:pt>
                <c:pt idx="90">
                  <c:v>0</c:v>
                </c:pt>
                <c:pt idx="92">
                  <c:v>0</c:v>
                </c:pt>
                <c:pt idx="96">
                  <c:v>0</c:v>
                </c:pt>
                <c:pt idx="100">
                  <c:v>0</c:v>
                </c:pt>
                <c:pt idx="105">
                  <c:v>0</c:v>
                </c:pt>
                <c:pt idx="107">
                  <c:v>0</c:v>
                </c:pt>
                <c:pt idx="108">
                  <c:v>0</c:v>
                </c:pt>
                <c:pt idx="109">
                  <c:v>0</c:v>
                </c:pt>
              </c:numCache>
            </c:numRef>
          </c:val>
        </c:ser>
        <c:ser>
          <c:idx val="2"/>
          <c:order val="2"/>
          <c:tx>
            <c:strRef>
              <c:f>'NED tables'!$E$9</c:f>
              <c:strCache>
                <c:ptCount val="1"/>
                <c:pt idx="0">
                  <c:v>Sum of NED - total remuneration</c:v>
                </c:pt>
              </c:strCache>
            </c:strRef>
          </c:tx>
          <c:spPr>
            <a:noFill/>
          </c:spPr>
          <c:invertIfNegative val="0"/>
          <c:dLbls>
            <c:delete val="1"/>
          </c:dLbls>
          <c:cat>
            <c:strRef>
              <c:f>'NED tables'!$B$10:$B$123</c:f>
              <c:strCache>
                <c:ptCount val="114"/>
                <c:pt idx="0">
                  <c:v>KING'S COLLEGE HOSPITAL NHS FOUNDATION TRUST</c:v>
                </c:pt>
                <c:pt idx="1">
                  <c:v>TAVISTOCK AND PORTMAN NHS FOUNDATION TRUST</c:v>
                </c:pt>
                <c:pt idx="2">
                  <c:v>SURREY AND SUSSEX HEALTHCARE NHS TRUST</c:v>
                </c:pt>
                <c:pt idx="3">
                  <c:v>FRIMLEY HEALTH NHS FOUNDATION TRUST</c:v>
                </c:pt>
                <c:pt idx="4">
                  <c:v>OXFORD UNIVERSITY HOSPITALS NHS FOUNDATION TRUST</c:v>
                </c:pt>
                <c:pt idx="5">
                  <c:v>ST HELENS AND KNOWSLEY HOSPITALS NHS TRUST</c:v>
                </c:pt>
                <c:pt idx="6">
                  <c:v>CENTRAL LONDON COMMUNITY HEALTHCARE NHS TRUST</c:v>
                </c:pt>
                <c:pt idx="7">
                  <c:v>EAST MIDLANDS AMBULANCE SERVICE NHS TRUST</c:v>
                </c:pt>
                <c:pt idx="8">
                  <c:v>MERSEY CARE NHS TRUST</c:v>
                </c:pt>
                <c:pt idx="9">
                  <c:v>DEVON PARTNERSHIP NHS TRUST</c:v>
                </c:pt>
                <c:pt idx="10">
                  <c:v>LEEDS COMMUNITY HEALTHCARE NHS TRUST</c:v>
                </c:pt>
                <c:pt idx="11">
                  <c:v>NORTHERN DEVON HEALTHCARE NHS TRUST</c:v>
                </c:pt>
                <c:pt idx="12">
                  <c:v>LINCOLNSHIRE COMMUNITY HEALTH SERVICES NHS TRUST</c:v>
                </c:pt>
                <c:pt idx="13">
                  <c:v>NOTTINGHAM UNIVERSITY HOSPITALS NHS TRUST</c:v>
                </c:pt>
                <c:pt idx="14">
                  <c:v>NORFOLK COMMUNITY HEALTH AND CARE NHS TRUST</c:v>
                </c:pt>
                <c:pt idx="15">
                  <c:v>STAFFORDSHIRE AND STOKE ON TRENT PARTNERSHIP NHS TRUST</c:v>
                </c:pt>
                <c:pt idx="16">
                  <c:v>NORTH STAFFORDSHIRE COMBINED HEALTHCARE NHS TRUST</c:v>
                </c:pt>
                <c:pt idx="17">
                  <c:v>EAST LANCASHIRE HOSPITALS NHS TRUST</c:v>
                </c:pt>
                <c:pt idx="18">
                  <c:v>NORTH WEST AMBULANCE SERVICE NHS TRUST</c:v>
                </c:pt>
                <c:pt idx="19">
                  <c:v>LEICESTERSHIRE PARTNERSHIP NHS TRUST</c:v>
                </c:pt>
                <c:pt idx="20">
                  <c:v>NORTHAMPTON GENERAL HOSPITAL NHS TRUST</c:v>
                </c:pt>
                <c:pt idx="21">
                  <c:v>HERTFORDSHIRE COMMUNITY NHS TRUST</c:v>
                </c:pt>
                <c:pt idx="22">
                  <c:v>IPSWICH HOSPITAL NHS TRUST</c:v>
                </c:pt>
                <c:pt idx="23">
                  <c:v>BARNET, ENFIELD AND HARINGEY MENTAL HEALTH NHS TRUST</c:v>
                </c:pt>
                <c:pt idx="24">
                  <c:v>PLYMOUTH HOSPITALS NHS TRUST</c:v>
                </c:pt>
                <c:pt idx="25">
                  <c:v>MID YORKSHIRE HOSPITALS NHS TRUST</c:v>
                </c:pt>
                <c:pt idx="26">
                  <c:v>KENT AND MEDWAY NHS AND SOCIAL CARE PARTNERSHIP TRUST</c:v>
                </c:pt>
                <c:pt idx="27">
                  <c:v>MANCHESTER MENTAL HEALTH AND SOCIAL CARE TRUST</c:v>
                </c:pt>
                <c:pt idx="28">
                  <c:v>UNIVERSITY HOSPITALS OF LEICESTER NHS TRUST</c:v>
                </c:pt>
                <c:pt idx="29">
                  <c:v>PENNINE ACUTE HOSPITALS NHS TRUST</c:v>
                </c:pt>
                <c:pt idx="30">
                  <c:v>THE ROYAL WOLVERHAMPTON NHS TRUST</c:v>
                </c:pt>
                <c:pt idx="31">
                  <c:v>LEEDS TEACHING HOSPITALS NHS TRUST</c:v>
                </c:pt>
                <c:pt idx="32">
                  <c:v>YORKSHIRE AMBULANCE SERVICE NHS TRUST</c:v>
                </c:pt>
                <c:pt idx="33">
                  <c:v>BRADFORD DISTRICT CARE NHS FOUNDATION TRUST</c:v>
                </c:pt>
                <c:pt idx="34">
                  <c:v>COVENTRY AND WARWICKSHIRE PARTNERSHIP NHS TRUST</c:v>
                </c:pt>
                <c:pt idx="35">
                  <c:v>ISLE OF WIGHT NHS TRUST</c:v>
                </c:pt>
                <c:pt idx="36">
                  <c:v>SOUTH WARWICKSHIRE NHS FOUNDATION TRUST</c:v>
                </c:pt>
                <c:pt idx="37">
                  <c:v>TAMESIDE HOSPITAL NHS FOUNDATION TRUST</c:v>
                </c:pt>
                <c:pt idx="38">
                  <c:v>ROYAL SURREY COUNTY HOSPITAL NHS FOUNDATION TRUST</c:v>
                </c:pt>
                <c:pt idx="39">
                  <c:v>NORTH ESSEX PARTNERSHIP UNIVERSITY NHS FOUNDATION TRUST</c:v>
                </c:pt>
                <c:pt idx="40">
                  <c:v>LUTON AND DUNSTABLE UNIVERSITY HOSPITAL NHS FOUNDATION TRUST</c:v>
                </c:pt>
                <c:pt idx="41">
                  <c:v>NORFOLK AND SUFFOLK NHS FOUNDATION TRUST</c:v>
                </c:pt>
                <c:pt idx="42">
                  <c:v>THE ROYAL ORTHOPAEDIC HOSPITAL NHS FOUNDATION TRUST</c:v>
                </c:pt>
                <c:pt idx="43">
                  <c:v>KETTERING GENERAL HOSPITAL NHS FOUNDATION TRUST</c:v>
                </c:pt>
                <c:pt idx="44">
                  <c:v>PAPWORTH HOSPITAL NHS FOUNDATION TRUST</c:v>
                </c:pt>
                <c:pt idx="45">
                  <c:v>BERKSHIRE HEALTHCARE NHS FOUNDATION TRUST</c:v>
                </c:pt>
                <c:pt idx="46">
                  <c:v>BLACK COUNTRY PARTNERSHIP NHS FOUNDATION TRUST</c:v>
                </c:pt>
                <c:pt idx="47">
                  <c:v>BRIDGEWATER COMMUNITY HEALTHCARE NHS FOUNDATION TRUST</c:v>
                </c:pt>
                <c:pt idx="48">
                  <c:v>DERBYSHIRE COMMUNITY HEALTH SERVICES NHS FOUNDATION TRUST</c:v>
                </c:pt>
                <c:pt idx="49">
                  <c:v>POOLE HOSPITAL NHS FOUNDATION TRUST</c:v>
                </c:pt>
                <c:pt idx="50">
                  <c:v>LEEDS AND YORK PARTNERSHIP NHS FOUNDATION TRUST</c:v>
                </c:pt>
                <c:pt idx="51">
                  <c:v>QUEEN VICTORIA HOSPITAL NHS FOUNDATION TRUST</c:v>
                </c:pt>
                <c:pt idx="52">
                  <c:v>UNIVERSITY HOSPITALS BRISTOL NHS FOUNDATION TRUST</c:v>
                </c:pt>
                <c:pt idx="53">
                  <c:v>SOUTH CENTRAL AMBULANCE SERVICE NHS FOUNDATION TRUST</c:v>
                </c:pt>
                <c:pt idx="54">
                  <c:v>HOMERTON UNIVERSITY HOSPITAL NHS FOUNDATION TRUST</c:v>
                </c:pt>
                <c:pt idx="55">
                  <c:v>THE QUEEN ELIZABETH HOSPITAL, KING'S LYNN, NHS FOUNDATION TRUST</c:v>
                </c:pt>
                <c:pt idx="56">
                  <c:v>BURTON HOSPITALS NHS FOUNDATION TRUST</c:v>
                </c:pt>
                <c:pt idx="57">
                  <c:v>SHEFFIELD HEALTH AND SOCIAL CARE NHS FOUNDATION TRUST</c:v>
                </c:pt>
                <c:pt idx="58">
                  <c:v>BOLTON NHS FOUNDATION TRUST</c:v>
                </c:pt>
                <c:pt idx="59">
                  <c:v>UNIVERSITY HOSPITALS OF MORECAMBE BAY NHS FOUNDATION TRUST</c:v>
                </c:pt>
                <c:pt idx="60">
                  <c:v>CUMBRIA PARTNERSHIP NHS FOUNDATION TRUST</c:v>
                </c:pt>
                <c:pt idx="61">
                  <c:v>ANONYMOUS</c:v>
                </c:pt>
                <c:pt idx="62">
                  <c:v>THE ROBERT JONES AND AGNES HUNT ORTHOPAEDIC HOSPITAL NHS FOUNDATION TRUST</c:v>
                </c:pt>
                <c:pt idx="63">
                  <c:v>OXFORD HEALTH NHS FOUNDATION TRUST</c:v>
                </c:pt>
                <c:pt idx="64">
                  <c:v>MEDWAY NHS FOUNDATION TRUST</c:v>
                </c:pt>
                <c:pt idx="65">
                  <c:v>PETERBOROUGH AND STAMFORD HOSPITALS NHS FOUNDATION TRUST</c:v>
                </c:pt>
                <c:pt idx="66">
                  <c:v>HUMBER NHS FOUNDATION TRUST</c:v>
                </c:pt>
                <c:pt idx="67">
                  <c:v>CHESHIRE AND WIRRAL PARTNERSHIP NHS FOUNDATION TRUST</c:v>
                </c:pt>
                <c:pt idx="68">
                  <c:v>ROTHERHAM DONCASTER AND SOUTH HUMBER NHS FOUNDATION TRUST</c:v>
                </c:pt>
                <c:pt idx="69">
                  <c:v>NORTHERN LINCOLNSHIRE AND GOOLE NHS FOUNDATION TRUST</c:v>
                </c:pt>
                <c:pt idx="70">
                  <c:v>BARNSLEY HOSPITAL NHS FOUNDATION TRUST</c:v>
                </c:pt>
                <c:pt idx="71">
                  <c:v>LANCASHIRE TEACHING HOSPITALS NHS FOUNDATION TRUST</c:v>
                </c:pt>
                <c:pt idx="72">
                  <c:v>NORFOLK AND NORWICH UNIVERSITY HOSPITALS NHS FOUNDATION TRUST</c:v>
                </c:pt>
                <c:pt idx="73">
                  <c:v>NORTHAMPTONSHIRE HEALTHCARE NHS FOUNDATION TRUST</c:v>
                </c:pt>
                <c:pt idx="74">
                  <c:v>5 BOROUGHS PARTNERSHIP NHS FOUNDATION TRUST</c:v>
                </c:pt>
                <c:pt idx="75">
                  <c:v>SOMERSET PARTNERSHIP NHS FOUNDATION TRUST</c:v>
                </c:pt>
                <c:pt idx="76">
                  <c:v>THE WALTON CENTRE NHS FOUNDATION TRUST</c:v>
                </c:pt>
                <c:pt idx="77">
                  <c:v>DERBYSHIRE HEALTHCARE NHS FOUNDATION TRUST</c:v>
                </c:pt>
                <c:pt idx="78">
                  <c:v>OXLEAS NHS FOUNDATION TRUST</c:v>
                </c:pt>
                <c:pt idx="79">
                  <c:v>HARROGATE AND DISTRICT NHS FOUNDATION TRUST</c:v>
                </c:pt>
                <c:pt idx="80">
                  <c:v>ASHFORD AND ST. PETER'S HOSPITALS NHS FOUNDATION TRUST</c:v>
                </c:pt>
                <c:pt idx="81">
                  <c:v>DORSET HEALTHCARE UNIVERSITY NHS FOUNDATION TRUST</c:v>
                </c:pt>
                <c:pt idx="82">
                  <c:v>SALISBURY NHS FOUNDATION TRUST</c:v>
                </c:pt>
                <c:pt idx="83">
                  <c:v>ALDER HEY CHILDREN'S NHS FOUNDATION TRUST</c:v>
                </c:pt>
                <c:pt idx="84">
                  <c:v>THE ROYAL BOURNEMOUTH AND CHRISTCHURCH HOSPITALS NHS FOUNDATION TRUST</c:v>
                </c:pt>
                <c:pt idx="85">
                  <c:v>SURREY AND BORDERS PARTNERSHIP NHS FOUNDATION TRUST</c:v>
                </c:pt>
                <c:pt idx="86">
                  <c:v>NOTTINGHAMSHIRE HEALTHCARE NHS FOUNDATION TRUST</c:v>
                </c:pt>
                <c:pt idx="87">
                  <c:v>WIRRAL UNIVERSITY TEACHING HOSPITAL NHS FOUNDATION TRUST</c:v>
                </c:pt>
                <c:pt idx="88">
                  <c:v>SOUTHERN HEALTH NHS FOUNDATION TRUST</c:v>
                </c:pt>
                <c:pt idx="89">
                  <c:v>THE DUDLEY GROUP NHS FOUNDATION TRUST</c:v>
                </c:pt>
                <c:pt idx="90">
                  <c:v>CALDERDALE AND HUDDERSFIELD NHS FOUNDATION TRUST</c:v>
                </c:pt>
                <c:pt idx="91">
                  <c:v>SALFORD ROYAL NHS FOUNDATION TRUST</c:v>
                </c:pt>
                <c:pt idx="92">
                  <c:v>LINCOLNSHIRE PARTNERSHIP NHS FOUNDATION TRUST</c:v>
                </c:pt>
                <c:pt idx="93">
                  <c:v>BLACKPOOL TEACHING HOSPITALS NHS FOUNDATION TRUST</c:v>
                </c:pt>
                <c:pt idx="94">
                  <c:v>GLOUCESTERSHIRE HOSPITALS NHS FOUNDATION TRUST</c:v>
                </c:pt>
                <c:pt idx="95">
                  <c:v>CHESTERFIELD ROYAL HOSPITAL NHS FOUNDATION TRUST</c:v>
                </c:pt>
                <c:pt idx="96">
                  <c:v>NORTHUMBERLAND, TYNE AND WEAR NHS FOUNDATION TRUST</c:v>
                </c:pt>
                <c:pt idx="97">
                  <c:v>ROYAL UNITED HOSPITAL BATH NHS FOUNDATION TRUST</c:v>
                </c:pt>
                <c:pt idx="98">
                  <c:v>SOUTH TEES HOSPITALS NHS FOUNDATION TRUST</c:v>
                </c:pt>
                <c:pt idx="99">
                  <c:v>NORTH EAST AMBULANCE SERVICE NHS FOUNDATION TRUST</c:v>
                </c:pt>
                <c:pt idx="100">
                  <c:v>GREAT ORMOND STREET HOSPITAL FOR CHILDREN NHS FOUNDATION TRUST</c:v>
                </c:pt>
                <c:pt idx="101">
                  <c:v>SHEFFIELD CHILDREN'S NHS FOUNDATION TRUST</c:v>
                </c:pt>
                <c:pt idx="102">
                  <c:v>HERTFORDSHIRE PARTNERSHIP UNIVERSITY NHS FOUNDATION TRUST</c:v>
                </c:pt>
                <c:pt idx="103">
                  <c:v>NORTH EAST LONDON NHS FOUNDATION TRUST</c:v>
                </c:pt>
                <c:pt idx="104">
                  <c:v>YORK TEACHING HOSPITAL NHS FOUNDATION TRUST</c:v>
                </c:pt>
                <c:pt idx="105">
                  <c:v>NORTH TEES AND HARTLEPOOL NHS FOUNDATION TRUST</c:v>
                </c:pt>
                <c:pt idx="106">
                  <c:v>SHEFFIELD TEACHING HOSPITALS NHS FOUNDATION TRUST</c:v>
                </c:pt>
                <c:pt idx="107">
                  <c:v>NORTHUMBRIA HEALTHCARE NHS FOUNDATION TRUST</c:v>
                </c:pt>
                <c:pt idx="108">
                  <c:v>JAMES PAGET UNIVERSITY HOSPITALS NHS FOUNDATION TRUST</c:v>
                </c:pt>
                <c:pt idx="109">
                  <c:v>THE ROTHERHAM NHS FOUNDATION TRUST</c:v>
                </c:pt>
                <c:pt idx="110">
                  <c:v>SOUTH ESSEX PARTNERSHIP UNIVERSITY NHS FOUNDATION TRUST</c:v>
                </c:pt>
                <c:pt idx="111">
                  <c:v>THE CLATTERBRIDGE CANCER CENTRE NHS FOUNDATION TRUST</c:v>
                </c:pt>
                <c:pt idx="112">
                  <c:v>GUY'S AND ST THOMAS' NHS FOUNDATION TRUST</c:v>
                </c:pt>
                <c:pt idx="113">
                  <c:v>BIRMINGHAM AND SOLIHULL MENTAL HEALTH NHS FOUNDATION TRUST</c:v>
                </c:pt>
              </c:strCache>
            </c:strRef>
          </c:cat>
          <c:val>
            <c:numRef>
              <c:f>'NED tables'!$E$10:$E$123</c:f>
              <c:numCache>
                <c:formatCode>"£"#,##0</c:formatCode>
                <c:ptCount val="114"/>
                <c:pt idx="0">
                  <c:v>0</c:v>
                </c:pt>
                <c:pt idx="1">
                  <c:v>0</c:v>
                </c:pt>
                <c:pt idx="2">
                  <c:v>0</c:v>
                </c:pt>
                <c:pt idx="3">
                  <c:v>0</c:v>
                </c:pt>
                <c:pt idx="4">
                  <c:v>6000</c:v>
                </c:pt>
                <c:pt idx="5">
                  <c:v>6000</c:v>
                </c:pt>
                <c:pt idx="6">
                  <c:v>6000</c:v>
                </c:pt>
                <c:pt idx="7">
                  <c:v>6093</c:v>
                </c:pt>
                <c:pt idx="8">
                  <c:v>6095</c:v>
                </c:pt>
                <c:pt idx="9">
                  <c:v>6157</c:v>
                </c:pt>
                <c:pt idx="10">
                  <c:v>6157</c:v>
                </c:pt>
                <c:pt idx="11">
                  <c:v>6157</c:v>
                </c:pt>
                <c:pt idx="12">
                  <c:v>6157</c:v>
                </c:pt>
                <c:pt idx="13">
                  <c:v>6157</c:v>
                </c:pt>
                <c:pt idx="14">
                  <c:v>6157</c:v>
                </c:pt>
                <c:pt idx="15">
                  <c:v>6157</c:v>
                </c:pt>
                <c:pt idx="16">
                  <c:v>6157</c:v>
                </c:pt>
                <c:pt idx="17">
                  <c:v>6157</c:v>
                </c:pt>
                <c:pt idx="18">
                  <c:v>6157</c:v>
                </c:pt>
                <c:pt idx="19">
                  <c:v>6157</c:v>
                </c:pt>
                <c:pt idx="20">
                  <c:v>6157</c:v>
                </c:pt>
                <c:pt idx="21">
                  <c:v>6157</c:v>
                </c:pt>
                <c:pt idx="22">
                  <c:v>6157</c:v>
                </c:pt>
                <c:pt idx="23">
                  <c:v>6157</c:v>
                </c:pt>
                <c:pt idx="24">
                  <c:v>6157</c:v>
                </c:pt>
                <c:pt idx="25">
                  <c:v>6157</c:v>
                </c:pt>
                <c:pt idx="26">
                  <c:v>6157</c:v>
                </c:pt>
                <c:pt idx="27">
                  <c:v>6157</c:v>
                </c:pt>
                <c:pt idx="28">
                  <c:v>6157</c:v>
                </c:pt>
                <c:pt idx="29">
                  <c:v>6157</c:v>
                </c:pt>
                <c:pt idx="30">
                  <c:v>6157</c:v>
                </c:pt>
                <c:pt idx="31">
                  <c:v>6200</c:v>
                </c:pt>
                <c:pt idx="32">
                  <c:v>6200</c:v>
                </c:pt>
                <c:pt idx="33">
                  <c:v>6357</c:v>
                </c:pt>
                <c:pt idx="34">
                  <c:v>6670</c:v>
                </c:pt>
                <c:pt idx="35">
                  <c:v>6990</c:v>
                </c:pt>
                <c:pt idx="36">
                  <c:v>10000</c:v>
                </c:pt>
                <c:pt idx="37">
                  <c:v>10500</c:v>
                </c:pt>
                <c:pt idx="38">
                  <c:v>10590</c:v>
                </c:pt>
                <c:pt idx="39">
                  <c:v>11000</c:v>
                </c:pt>
                <c:pt idx="40">
                  <c:v>11000</c:v>
                </c:pt>
                <c:pt idx="41">
                  <c:v>11000</c:v>
                </c:pt>
                <c:pt idx="42">
                  <c:v>11000</c:v>
                </c:pt>
                <c:pt idx="43">
                  <c:v>11125</c:v>
                </c:pt>
                <c:pt idx="44">
                  <c:v>11500</c:v>
                </c:pt>
                <c:pt idx="45">
                  <c:v>11500</c:v>
                </c:pt>
                <c:pt idx="46">
                  <c:v>11692</c:v>
                </c:pt>
                <c:pt idx="47">
                  <c:v>12000</c:v>
                </c:pt>
                <c:pt idx="48">
                  <c:v>12000</c:v>
                </c:pt>
                <c:pt idx="49">
                  <c:v>12000</c:v>
                </c:pt>
                <c:pt idx="50">
                  <c:v>12000</c:v>
                </c:pt>
                <c:pt idx="51">
                  <c:v>12000</c:v>
                </c:pt>
                <c:pt idx="52">
                  <c:v>12000</c:v>
                </c:pt>
                <c:pt idx="53">
                  <c:v>12000</c:v>
                </c:pt>
                <c:pt idx="54">
                  <c:v>12000</c:v>
                </c:pt>
                <c:pt idx="55">
                  <c:v>12000</c:v>
                </c:pt>
                <c:pt idx="56">
                  <c:v>12000</c:v>
                </c:pt>
                <c:pt idx="57">
                  <c:v>12000</c:v>
                </c:pt>
                <c:pt idx="58">
                  <c:v>12000</c:v>
                </c:pt>
                <c:pt idx="59">
                  <c:v>12000</c:v>
                </c:pt>
                <c:pt idx="60">
                  <c:v>12000</c:v>
                </c:pt>
                <c:pt idx="61">
                  <c:v>12000</c:v>
                </c:pt>
                <c:pt idx="62">
                  <c:v>12120</c:v>
                </c:pt>
                <c:pt idx="63">
                  <c:v>12180</c:v>
                </c:pt>
                <c:pt idx="64">
                  <c:v>12180</c:v>
                </c:pt>
                <c:pt idx="65">
                  <c:v>12200</c:v>
                </c:pt>
                <c:pt idx="66">
                  <c:v>12250</c:v>
                </c:pt>
                <c:pt idx="67">
                  <c:v>12302</c:v>
                </c:pt>
                <c:pt idx="68">
                  <c:v>12411</c:v>
                </c:pt>
                <c:pt idx="69">
                  <c:v>12500</c:v>
                </c:pt>
                <c:pt idx="70">
                  <c:v>12500</c:v>
                </c:pt>
                <c:pt idx="71">
                  <c:v>12500</c:v>
                </c:pt>
                <c:pt idx="72">
                  <c:v>12500</c:v>
                </c:pt>
                <c:pt idx="73">
                  <c:v>12500</c:v>
                </c:pt>
                <c:pt idx="74">
                  <c:v>12600</c:v>
                </c:pt>
                <c:pt idx="75">
                  <c:v>12622</c:v>
                </c:pt>
                <c:pt idx="76">
                  <c:v>12625</c:v>
                </c:pt>
                <c:pt idx="77">
                  <c:v>12638</c:v>
                </c:pt>
                <c:pt idx="78">
                  <c:v>12735</c:v>
                </c:pt>
                <c:pt idx="79">
                  <c:v>12738</c:v>
                </c:pt>
                <c:pt idx="80">
                  <c:v>12800</c:v>
                </c:pt>
                <c:pt idx="81">
                  <c:v>13000</c:v>
                </c:pt>
                <c:pt idx="82">
                  <c:v>13000</c:v>
                </c:pt>
                <c:pt idx="83">
                  <c:v>13000</c:v>
                </c:pt>
                <c:pt idx="84">
                  <c:v>13000</c:v>
                </c:pt>
                <c:pt idx="85">
                  <c:v>13000</c:v>
                </c:pt>
                <c:pt idx="86">
                  <c:v>13000</c:v>
                </c:pt>
                <c:pt idx="87">
                  <c:v>13000</c:v>
                </c:pt>
                <c:pt idx="88">
                  <c:v>13001</c:v>
                </c:pt>
                <c:pt idx="89">
                  <c:v>13059</c:v>
                </c:pt>
                <c:pt idx="90">
                  <c:v>13137</c:v>
                </c:pt>
                <c:pt idx="91">
                  <c:v>13232</c:v>
                </c:pt>
                <c:pt idx="92">
                  <c:v>13285</c:v>
                </c:pt>
                <c:pt idx="93">
                  <c:v>13312</c:v>
                </c:pt>
                <c:pt idx="94">
                  <c:v>13320</c:v>
                </c:pt>
                <c:pt idx="95">
                  <c:v>13364</c:v>
                </c:pt>
                <c:pt idx="96">
                  <c:v>13500</c:v>
                </c:pt>
                <c:pt idx="97">
                  <c:v>13750</c:v>
                </c:pt>
                <c:pt idx="98">
                  <c:v>13750</c:v>
                </c:pt>
                <c:pt idx="99">
                  <c:v>14000</c:v>
                </c:pt>
                <c:pt idx="100">
                  <c:v>14000</c:v>
                </c:pt>
                <c:pt idx="101">
                  <c:v>14352</c:v>
                </c:pt>
                <c:pt idx="102">
                  <c:v>15000</c:v>
                </c:pt>
                <c:pt idx="103">
                  <c:v>15000</c:v>
                </c:pt>
                <c:pt idx="104">
                  <c:v>15237</c:v>
                </c:pt>
                <c:pt idx="105">
                  <c:v>15330</c:v>
                </c:pt>
                <c:pt idx="106">
                  <c:v>15500</c:v>
                </c:pt>
                <c:pt idx="107">
                  <c:v>15518</c:v>
                </c:pt>
                <c:pt idx="108">
                  <c:v>15840</c:v>
                </c:pt>
                <c:pt idx="109">
                  <c:v>16500</c:v>
                </c:pt>
                <c:pt idx="110">
                  <c:v>16522</c:v>
                </c:pt>
                <c:pt idx="111">
                  <c:v>16835</c:v>
                </c:pt>
                <c:pt idx="112">
                  <c:v>17000</c:v>
                </c:pt>
                <c:pt idx="113">
                  <c:v>17500</c:v>
                </c:pt>
              </c:numCache>
            </c:numRef>
          </c:val>
        </c:ser>
        <c:dLbls>
          <c:dLblPos val="inEnd"/>
          <c:showLegendKey val="0"/>
          <c:showVal val="1"/>
          <c:showCatName val="0"/>
          <c:showSerName val="0"/>
          <c:showPercent val="0"/>
          <c:showBubbleSize val="0"/>
        </c:dLbls>
        <c:gapWidth val="50"/>
        <c:overlap val="100"/>
        <c:axId val="264921472"/>
        <c:axId val="264937472"/>
      </c:barChart>
      <c:catAx>
        <c:axId val="264921472"/>
        <c:scaling>
          <c:orientation val="minMax"/>
        </c:scaling>
        <c:delete val="1"/>
        <c:axPos val="b"/>
        <c:majorTickMark val="none"/>
        <c:minorTickMark val="none"/>
        <c:tickLblPos val="nextTo"/>
        <c:crossAx val="264937472"/>
        <c:crosses val="autoZero"/>
        <c:auto val="1"/>
        <c:lblAlgn val="ctr"/>
        <c:lblOffset val="100"/>
        <c:noMultiLvlLbl val="0"/>
      </c:catAx>
      <c:valAx>
        <c:axId val="264937472"/>
        <c:scaling>
          <c:orientation val="minMax"/>
          <c:max val="20000"/>
          <c:min val="0"/>
        </c:scaling>
        <c:delete val="0"/>
        <c:axPos val="l"/>
        <c:majorGridlines>
          <c:spPr>
            <a:ln>
              <a:solidFill>
                <a:srgbClr val="9DA6AB">
                  <a:lumMod val="20000"/>
                  <a:lumOff val="80000"/>
                </a:srgbClr>
              </a:solidFill>
            </a:ln>
          </c:spPr>
        </c:majorGridlines>
        <c:numFmt formatCode="&quot;£&quot;#,##0" sourceLinked="0"/>
        <c:majorTickMark val="out"/>
        <c:minorTickMark val="none"/>
        <c:tickLblPos val="nextTo"/>
        <c:spPr>
          <a:ln w="25400">
            <a:solidFill>
              <a:srgbClr val="6B7B83"/>
            </a:solidFill>
          </a:ln>
        </c:spPr>
        <c:txPr>
          <a:bodyPr/>
          <a:lstStyle/>
          <a:p>
            <a:pPr>
              <a:defRPr sz="800" b="1"/>
            </a:pPr>
            <a:endParaRPr lang="en-US"/>
          </a:p>
        </c:txPr>
        <c:crossAx val="264921472"/>
        <c:crosses val="autoZero"/>
        <c:crossBetween val="between"/>
        <c:majorUnit val="5000"/>
      </c:valAx>
    </c:plotArea>
    <c:legend>
      <c:legendPos val="r"/>
      <c:legendEntry>
        <c:idx val="0"/>
        <c:delete val="1"/>
      </c:legendEntry>
      <c:layout>
        <c:manualLayout>
          <c:xMode val="edge"/>
          <c:yMode val="edge"/>
          <c:x val="0.83926421551229302"/>
          <c:y val="6.959194946802123E-3"/>
          <c:w val="0.16073578448770698"/>
          <c:h val="0.1688056296082811"/>
        </c:manualLayout>
      </c:layout>
      <c:overlay val="0"/>
      <c:txPr>
        <a:bodyPr/>
        <a:lstStyle/>
        <a:p>
          <a:pPr>
            <a:defRPr sz="700"/>
          </a:pPr>
          <a:endParaRPr lang="en-US"/>
        </a:p>
      </c:txPr>
    </c:legend>
    <c:plotVisOnly val="1"/>
    <c:dispBlanksAs val="gap"/>
    <c:showDLblsOverMax val="0"/>
  </c:chart>
  <c:spPr>
    <a:ln>
      <a:noFill/>
    </a:ln>
  </c:spPr>
  <c:txPr>
    <a:bodyPr/>
    <a:lstStyle/>
    <a:p>
      <a:pPr>
        <a:defRPr>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a:pPr>
            <a:r>
              <a:rPr lang="en-US" sz="1200"/>
              <a:t>Percentage of NED posts that are vacant</a:t>
            </a:r>
          </a:p>
        </c:rich>
      </c:tx>
      <c:layout>
        <c:manualLayout>
          <c:xMode val="edge"/>
          <c:yMode val="edge"/>
          <c:x val="3.1333333333333331E-2"/>
          <c:y val="2.7777777777777776E-2"/>
        </c:manualLayout>
      </c:layout>
      <c:overlay val="0"/>
    </c:title>
    <c:autoTitleDeleted val="0"/>
    <c:plotArea>
      <c:layout>
        <c:manualLayout>
          <c:layoutTarget val="inner"/>
          <c:xMode val="edge"/>
          <c:yMode val="edge"/>
          <c:x val="4.0226596675415574E-2"/>
          <c:y val="0.38504237925673301"/>
          <c:w val="0.92626377952755901"/>
          <c:h val="0.44181286256415403"/>
        </c:manualLayout>
      </c:layout>
      <c:barChart>
        <c:barDir val="col"/>
        <c:grouping val="clustered"/>
        <c:varyColors val="0"/>
        <c:ser>
          <c:idx val="0"/>
          <c:order val="0"/>
          <c:tx>
            <c:strRef>
              <c:f>'NED tables'!$K$2</c:f>
              <c:strCache>
                <c:ptCount val="1"/>
                <c:pt idx="0">
                  <c:v>Count</c:v>
                </c:pt>
              </c:strCache>
            </c:strRef>
          </c:tx>
          <c:spPr>
            <a:solidFill>
              <a:srgbClr val="2C72B3"/>
            </a:solidFill>
          </c:spPr>
          <c:invertIfNegative val="0"/>
          <c:dLbls>
            <c:txPr>
              <a:bodyPr/>
              <a:lstStyle/>
              <a:p>
                <a:pPr>
                  <a:defRPr>
                    <a:solidFill>
                      <a:schemeClr val="bg2">
                        <a:lumMod val="75000"/>
                      </a:schemeClr>
                    </a:solidFill>
                  </a:defRPr>
                </a:pPr>
                <a:endParaRPr lang="en-US"/>
              </a:p>
            </c:txPr>
            <c:dLblPos val="outEnd"/>
            <c:showLegendKey val="0"/>
            <c:showVal val="1"/>
            <c:showCatName val="0"/>
            <c:showSerName val="0"/>
            <c:showPercent val="0"/>
            <c:showBubbleSize val="0"/>
            <c:showLeaderLines val="0"/>
          </c:dLbls>
          <c:cat>
            <c:strRef>
              <c:f>'NED tables'!$J$3:$J$5</c:f>
              <c:strCache>
                <c:ptCount val="3"/>
                <c:pt idx="0">
                  <c:v>0%</c:v>
                </c:pt>
                <c:pt idx="1">
                  <c:v>1-24%</c:v>
                </c:pt>
                <c:pt idx="2">
                  <c:v>25%+</c:v>
                </c:pt>
              </c:strCache>
            </c:strRef>
          </c:cat>
          <c:val>
            <c:numRef>
              <c:f>'NED tables'!$K$3:$K$5</c:f>
              <c:numCache>
                <c:formatCode>General</c:formatCode>
                <c:ptCount val="3"/>
                <c:pt idx="0">
                  <c:v>60</c:v>
                </c:pt>
                <c:pt idx="1">
                  <c:v>23</c:v>
                </c:pt>
                <c:pt idx="2">
                  <c:v>2</c:v>
                </c:pt>
              </c:numCache>
            </c:numRef>
          </c:val>
        </c:ser>
        <c:dLbls>
          <c:dLblPos val="inEnd"/>
          <c:showLegendKey val="0"/>
          <c:showVal val="1"/>
          <c:showCatName val="0"/>
          <c:showSerName val="0"/>
          <c:showPercent val="0"/>
          <c:showBubbleSize val="0"/>
        </c:dLbls>
        <c:gapWidth val="50"/>
        <c:overlap val="-5"/>
        <c:axId val="264704768"/>
        <c:axId val="264706304"/>
      </c:barChart>
      <c:catAx>
        <c:axId val="264704768"/>
        <c:scaling>
          <c:orientation val="minMax"/>
        </c:scaling>
        <c:delete val="0"/>
        <c:axPos val="b"/>
        <c:majorTickMark val="none"/>
        <c:minorTickMark val="none"/>
        <c:tickLblPos val="nextTo"/>
        <c:spPr>
          <a:ln>
            <a:noFill/>
          </a:ln>
        </c:spPr>
        <c:txPr>
          <a:bodyPr/>
          <a:lstStyle/>
          <a:p>
            <a:pPr>
              <a:defRPr sz="900" b="1"/>
            </a:pPr>
            <a:endParaRPr lang="en-US"/>
          </a:p>
        </c:txPr>
        <c:crossAx val="264706304"/>
        <c:crosses val="autoZero"/>
        <c:auto val="1"/>
        <c:lblAlgn val="ctr"/>
        <c:lblOffset val="100"/>
        <c:noMultiLvlLbl val="0"/>
      </c:catAx>
      <c:valAx>
        <c:axId val="264706304"/>
        <c:scaling>
          <c:orientation val="minMax"/>
          <c:min val="0"/>
        </c:scaling>
        <c:delete val="1"/>
        <c:axPos val="l"/>
        <c:numFmt formatCode="General" sourceLinked="1"/>
        <c:majorTickMark val="out"/>
        <c:minorTickMark val="none"/>
        <c:tickLblPos val="nextTo"/>
        <c:crossAx val="264704768"/>
        <c:crosses val="autoZero"/>
        <c:crossBetween val="between"/>
      </c:valAx>
    </c:plotArea>
    <c:plotVisOnly val="1"/>
    <c:dispBlanksAs val="gap"/>
    <c:showDLblsOverMax val="0"/>
  </c:chart>
  <c:spPr>
    <a:ln>
      <a:noFill/>
    </a:ln>
  </c:spPr>
  <c:txPr>
    <a:bodyPr/>
    <a:lstStyle/>
    <a:p>
      <a:pPr>
        <a:defRPr>
          <a:latin typeface="Myriad Pro"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[2016.01.08 NED data and dashboards (for circulation) v2.xlsx]NED tables!PivotTable3</c:name>
    <c:fmtId val="22"/>
  </c:pivotSource>
  <c:chart>
    <c:title>
      <c:tx>
        <c:rich>
          <a:bodyPr/>
          <a:lstStyle/>
          <a:p>
            <a:pPr algn="l">
              <a:defRPr/>
            </a:pPr>
            <a:r>
              <a:rPr lang="en-GB" sz="1200"/>
              <a:t>Contracted days</a:t>
            </a:r>
            <a:r>
              <a:rPr lang="en-GB" sz="1200" baseline="0"/>
              <a:t> per month</a:t>
            </a:r>
            <a:endParaRPr lang="en-GB" sz="1200"/>
          </a:p>
        </c:rich>
      </c:tx>
      <c:layout>
        <c:manualLayout>
          <c:xMode val="edge"/>
          <c:yMode val="edge"/>
          <c:x val="3.1333333333333331E-2"/>
          <c:y val="2.7777777777777776E-2"/>
        </c:manualLayout>
      </c:layout>
      <c:overlay val="0"/>
    </c:title>
    <c:autoTitleDeleted val="0"/>
    <c:pivotFmts>
      <c:pivotFmt>
        <c:idx val="0"/>
        <c:spPr>
          <a:solidFill>
            <a:srgbClr val="F79131"/>
          </a:solidFill>
        </c:spPr>
        <c:marker>
          <c:symbol val="none"/>
        </c:marker>
      </c:pivotFmt>
      <c:pivotFmt>
        <c:idx val="1"/>
        <c:spPr>
          <a:solidFill>
            <a:srgbClr val="F79131"/>
          </a:solidFill>
        </c:spPr>
        <c:marker>
          <c:symbol val="none"/>
        </c:marker>
      </c:pivotFmt>
      <c:pivotFmt>
        <c:idx val="2"/>
        <c:spPr>
          <a:solidFill>
            <a:srgbClr val="00A89C"/>
          </a:solidFill>
        </c:spPr>
        <c:marker>
          <c:symbol val="none"/>
        </c:marker>
      </c:pivotFmt>
    </c:pivotFmts>
    <c:plotArea>
      <c:layout>
        <c:manualLayout>
          <c:layoutTarget val="inner"/>
          <c:xMode val="edge"/>
          <c:yMode val="edge"/>
          <c:x val="8.8875363552528897E-2"/>
          <c:y val="0.18084277777777777"/>
          <c:w val="0.87761509541037097"/>
          <c:h val="0.75580888888888886"/>
        </c:manualLayout>
      </c:layout>
      <c:barChart>
        <c:barDir val="col"/>
        <c:grouping val="clustered"/>
        <c:varyColors val="0"/>
        <c:ser>
          <c:idx val="0"/>
          <c:order val="0"/>
          <c:tx>
            <c:strRef>
              <c:f>'NED tables'!$N$2</c:f>
              <c:strCache>
                <c:ptCount val="1"/>
                <c:pt idx="0">
                  <c:v>Total</c:v>
                </c:pt>
              </c:strCache>
            </c:strRef>
          </c:tx>
          <c:spPr>
            <a:solidFill>
              <a:srgbClr val="00A89C"/>
            </a:solidFill>
          </c:spPr>
          <c:invertIfNegative val="0"/>
          <c:dLbls>
            <c:delete val="1"/>
          </c:dLbls>
          <c:cat>
            <c:strRef>
              <c:f>'NED tables'!$M$3:$M$116</c:f>
              <c:strCache>
                <c:ptCount val="114"/>
                <c:pt idx="0">
                  <c:v>HOMERTON UNIVERSITY HOSPITAL NHS FOUNDATION TRUST</c:v>
                </c:pt>
                <c:pt idx="1">
                  <c:v>ISLE OF WIGHT NHS TRUST</c:v>
                </c:pt>
                <c:pt idx="2">
                  <c:v>POOLE HOSPITAL NHS FOUNDATION TRUST</c:v>
                </c:pt>
                <c:pt idx="3">
                  <c:v>KING'S COLLEGE HOSPITAL NHS FOUNDATION TRUST</c:v>
                </c:pt>
                <c:pt idx="4">
                  <c:v>ASHFORD AND ST. PETER'S HOSPITALS NHS FOUNDATION TRUST</c:v>
                </c:pt>
                <c:pt idx="5">
                  <c:v>ROYAL UNITED HOSPITAL BATH NHS FOUNDATION TRUST</c:v>
                </c:pt>
                <c:pt idx="6">
                  <c:v>DERBYSHIRE HEALTHCARE NHS FOUNDATION TRUST</c:v>
                </c:pt>
                <c:pt idx="7">
                  <c:v>NORTHUMBRIA HEALTHCARE NHS FOUNDATION TRUST</c:v>
                </c:pt>
                <c:pt idx="8">
                  <c:v>ANONYMOUS</c:v>
                </c:pt>
                <c:pt idx="9">
                  <c:v>OXFORD HEALTH NHS FOUNDATION TRUST</c:v>
                </c:pt>
                <c:pt idx="10">
                  <c:v>BARNET, ENFIELD AND HARINGEY MENTAL HEALTH NHS TRUST</c:v>
                </c:pt>
                <c:pt idx="11">
                  <c:v>OXFORD UNIVERSITY HOSPITALS NHS FOUNDATION TRUST</c:v>
                </c:pt>
                <c:pt idx="12">
                  <c:v>YORKSHIRE AMBULANCE SERVICE NHS TRUST</c:v>
                </c:pt>
                <c:pt idx="13">
                  <c:v>SURREY AND SUSSEX HEALTHCARE NHS TRUST</c:v>
                </c:pt>
                <c:pt idx="14">
                  <c:v>FRIMLEY HEALTH NHS FOUNDATION TRUST</c:v>
                </c:pt>
                <c:pt idx="15">
                  <c:v>TAVISTOCK AND PORTMAN NHS FOUNDATION TRUST</c:v>
                </c:pt>
                <c:pt idx="16">
                  <c:v>LEEDS TEACHING HOSPITALS NHS TRUST</c:v>
                </c:pt>
                <c:pt idx="17">
                  <c:v>LEEDS COMMUNITY HEALTHCARE NHS TRUST</c:v>
                </c:pt>
                <c:pt idx="18">
                  <c:v>THE ROYAL ORTHOPAEDIC HOSPITAL NHS FOUNDATION TRUST</c:v>
                </c:pt>
                <c:pt idx="19">
                  <c:v>NORTH STAFFORDSHIRE COMBINED HEALTHCARE NHS TRUST</c:v>
                </c:pt>
                <c:pt idx="20">
                  <c:v>MANCHESTER MENTAL HEALTH AND SOCIAL CARE TRUST</c:v>
                </c:pt>
                <c:pt idx="21">
                  <c:v>COVENTRY AND WARWICKSHIRE PARTNERSHIP NHS TRUST</c:v>
                </c:pt>
                <c:pt idx="22">
                  <c:v>ROYAL SURREY COUNTY HOSPITAL NHS FOUNDATION TRUST</c:v>
                </c:pt>
                <c:pt idx="23">
                  <c:v>SOUTHERN HEALTH NHS FOUNDATION TRUST</c:v>
                </c:pt>
                <c:pt idx="24">
                  <c:v>NORFOLK AND NORWICH UNIVERSITY HOSPITALS NHS FOUNDATION TRUST</c:v>
                </c:pt>
                <c:pt idx="25">
                  <c:v>SURREY AND BORDERS PARTNERSHIP NHS FOUNDATION TRUST</c:v>
                </c:pt>
                <c:pt idx="26">
                  <c:v>MID YORKSHIRE HOSPITALS NHS TRUST</c:v>
                </c:pt>
                <c:pt idx="27">
                  <c:v>EAST LANCASHIRE HOSPITALS NHS TRUST</c:v>
                </c:pt>
                <c:pt idx="28">
                  <c:v>MERSEY CARE NHS TRUST</c:v>
                </c:pt>
                <c:pt idx="29">
                  <c:v>SOUTH WARWICKSHIRE NHS FOUNDATION TRUST</c:v>
                </c:pt>
                <c:pt idx="30">
                  <c:v>PLYMOUTH HOSPITALS NHS TRUST</c:v>
                </c:pt>
                <c:pt idx="31">
                  <c:v>THE ROYAL BOURNEMOUTH AND CHRISTCHURCH HOSPITALS NHS FOUNDATION TRUST</c:v>
                </c:pt>
                <c:pt idx="32">
                  <c:v>SALFORD ROYAL NHS FOUNDATION TRUST</c:v>
                </c:pt>
                <c:pt idx="33">
                  <c:v>LINCOLNSHIRE COMMUNITY HEALTH SERVICES NHS TRUST</c:v>
                </c:pt>
                <c:pt idx="34">
                  <c:v>NORFOLK COMMUNITY HEALTH AND CARE NHS TRUST</c:v>
                </c:pt>
                <c:pt idx="35">
                  <c:v>THE WALTON CENTRE NHS FOUNDATION TRUST</c:v>
                </c:pt>
                <c:pt idx="36">
                  <c:v>DERBYSHIRE COMMUNITY HEALTH SERVICES NHS FOUNDATION TRUST</c:v>
                </c:pt>
                <c:pt idx="37">
                  <c:v>UNIVERSITY HOSPITALS OF LEICESTER NHS TRUST</c:v>
                </c:pt>
                <c:pt idx="38">
                  <c:v>SHEFFIELD CHILDREN'S NHS FOUNDATION TRUST</c:v>
                </c:pt>
                <c:pt idx="39">
                  <c:v>GREAT ORMOND STREET HOSPITAL FOR CHILDREN NHS FOUNDATION TRUST</c:v>
                </c:pt>
                <c:pt idx="40">
                  <c:v>STAFFORDSHIRE AND STOKE ON TRENT PARTNERSHIP NHS TRUST</c:v>
                </c:pt>
                <c:pt idx="41">
                  <c:v>THE ROYAL WOLVERHAMPTON NHS TRUST</c:v>
                </c:pt>
                <c:pt idx="42">
                  <c:v>CENTRAL LONDON COMMUNITY HEALTHCARE NHS TRUST</c:v>
                </c:pt>
                <c:pt idx="43">
                  <c:v>HERTFORDSHIRE COMMUNITY NHS TRUST</c:v>
                </c:pt>
                <c:pt idx="44">
                  <c:v>MEDWAY NHS FOUNDATION TRUST</c:v>
                </c:pt>
                <c:pt idx="45">
                  <c:v>CUMBRIA PARTNERSHIP NHS FOUNDATION TRUST</c:v>
                </c:pt>
                <c:pt idx="46">
                  <c:v>SOUTH TEES HOSPITALS NHS FOUNDATION TRUST</c:v>
                </c:pt>
                <c:pt idx="47">
                  <c:v>BRADFORD DISTRICT CARE NHS FOUNDATION TRUST</c:v>
                </c:pt>
                <c:pt idx="48">
                  <c:v>5 BOROUGHS PARTNERSHIP NHS FOUNDATION TRUST</c:v>
                </c:pt>
                <c:pt idx="49">
                  <c:v>THE CLATTERBRIDGE CANCER CENTRE NHS FOUNDATION TRUST</c:v>
                </c:pt>
                <c:pt idx="50">
                  <c:v>CALDERDALE AND HUDDERSFIELD NHS FOUNDATION TRUST</c:v>
                </c:pt>
                <c:pt idx="51">
                  <c:v>THE DUDLEY GROUP NHS FOUNDATION TRUST</c:v>
                </c:pt>
                <c:pt idx="52">
                  <c:v>BERKSHIRE HEALTHCARE NHS FOUNDATION TRUST</c:v>
                </c:pt>
                <c:pt idx="53">
                  <c:v>THE ROBERT JONES AND AGNES HUNT ORTHOPAEDIC HOSPITAL NHS FOUNDATION TRUST</c:v>
                </c:pt>
                <c:pt idx="54">
                  <c:v>ST HELENS AND KNOWSLEY HOSPITALS NHS TRUST</c:v>
                </c:pt>
                <c:pt idx="55">
                  <c:v>NORTH EAST AMBULANCE SERVICE NHS FOUNDATION TRUST</c:v>
                </c:pt>
                <c:pt idx="56">
                  <c:v>PAPWORTH HOSPITAL NHS FOUNDATION TRUST</c:v>
                </c:pt>
                <c:pt idx="57">
                  <c:v>NORTH ESSEX PARTNERSHIP UNIVERSITY NHS FOUNDATION TRUST</c:v>
                </c:pt>
                <c:pt idx="58">
                  <c:v>JAMES PAGET UNIVERSITY HOSPITALS NHS FOUNDATION TRUST</c:v>
                </c:pt>
                <c:pt idx="59">
                  <c:v>SHEFFIELD HEALTH AND SOCIAL CARE NHS FOUNDATION TRUST</c:v>
                </c:pt>
                <c:pt idx="60">
                  <c:v>PETERBOROUGH AND STAMFORD HOSPITALS NHS FOUNDATION TRUST</c:v>
                </c:pt>
                <c:pt idx="61">
                  <c:v>WIRRAL UNIVERSITY TEACHING HOSPITAL NHS FOUNDATION TRUST</c:v>
                </c:pt>
                <c:pt idx="62">
                  <c:v>CHESTERFIELD ROYAL HOSPITAL NHS FOUNDATION TRUST</c:v>
                </c:pt>
                <c:pt idx="63">
                  <c:v>NORTHAMPTON GENERAL HOSPITAL NHS TRUST</c:v>
                </c:pt>
                <c:pt idx="64">
                  <c:v>QUEEN VICTORIA HOSPITAL NHS FOUNDATION TRUST</c:v>
                </c:pt>
                <c:pt idx="65">
                  <c:v>NORTHAMPTONSHIRE HEALTHCARE NHS FOUNDATION TRUST</c:v>
                </c:pt>
                <c:pt idx="66">
                  <c:v>TAMESIDE HOSPITAL NHS FOUNDATION TRUST</c:v>
                </c:pt>
                <c:pt idx="67">
                  <c:v>CHESHIRE AND WIRRAL PARTNERSHIP NHS FOUNDATION TRUST</c:v>
                </c:pt>
                <c:pt idx="68">
                  <c:v>SOUTH CENTRAL AMBULANCE SERVICE NHS FOUNDATION TRUST</c:v>
                </c:pt>
                <c:pt idx="69">
                  <c:v>SHEFFIELD TEACHING HOSPITALS NHS FOUNDATION TRUST</c:v>
                </c:pt>
                <c:pt idx="70">
                  <c:v>THE ROTHERHAM NHS FOUNDATION TRUST</c:v>
                </c:pt>
                <c:pt idx="71">
                  <c:v>KETTERING GENERAL HOSPITAL NHS FOUNDATION TRUST</c:v>
                </c:pt>
                <c:pt idx="72">
                  <c:v>HERTFORDSHIRE PARTNERSHIP UNIVERSITY NHS FOUNDATION TRUST</c:v>
                </c:pt>
                <c:pt idx="73">
                  <c:v>HUMBER NHS FOUNDATION TRUST</c:v>
                </c:pt>
                <c:pt idx="74">
                  <c:v>NORTHERN DEVON HEALTHCARE NHS TRUST</c:v>
                </c:pt>
                <c:pt idx="75">
                  <c:v>ALDER HEY CHILDREN'S NHS FOUNDATION TRUST</c:v>
                </c:pt>
                <c:pt idx="76">
                  <c:v>NORTHUMBERLAND, TYNE AND WEAR NHS FOUNDATION TRUST</c:v>
                </c:pt>
                <c:pt idx="77">
                  <c:v>NOTTINGHAM UNIVERSITY HOSPITALS NHS TRUST</c:v>
                </c:pt>
                <c:pt idx="78">
                  <c:v>LEICESTERSHIRE PARTNERSHIP NHS TRUST</c:v>
                </c:pt>
                <c:pt idx="79">
                  <c:v>BLACK COUNTRY PARTNERSHIP NHS FOUNDATION TRUST</c:v>
                </c:pt>
                <c:pt idx="80">
                  <c:v>GLOUCESTERSHIRE HOSPITALS NHS FOUNDATION TRUST</c:v>
                </c:pt>
                <c:pt idx="81">
                  <c:v>LUTON AND DUNSTABLE UNIVERSITY HOSPITAL NHS FOUNDATION TRUST</c:v>
                </c:pt>
                <c:pt idx="82">
                  <c:v>THE QUEEN ELIZABETH HOSPITAL, KING'S LYNN, NHS FOUNDATION TRUST</c:v>
                </c:pt>
                <c:pt idx="83">
                  <c:v>BOLTON NHS FOUNDATION TRUST</c:v>
                </c:pt>
                <c:pt idx="84">
                  <c:v>BLACKPOOL TEACHING HOSPITALS NHS FOUNDATION TRUST</c:v>
                </c:pt>
                <c:pt idx="85">
                  <c:v>NORFOLK AND SUFFOLK NHS FOUNDATION TRUST</c:v>
                </c:pt>
                <c:pt idx="86">
                  <c:v>SALISBURY NHS FOUNDATION TRUST</c:v>
                </c:pt>
                <c:pt idx="87">
                  <c:v>OXLEAS NHS FOUNDATION TRUST</c:v>
                </c:pt>
                <c:pt idx="88">
                  <c:v>SOMERSET PARTNERSHIP NHS FOUNDATION TRUST</c:v>
                </c:pt>
                <c:pt idx="89">
                  <c:v>UNIVERSITY HOSPITALS BRISTOL NHS FOUNDATION TRUST</c:v>
                </c:pt>
                <c:pt idx="90">
                  <c:v>BURTON HOSPITALS NHS FOUNDATION TRUST</c:v>
                </c:pt>
                <c:pt idx="91">
                  <c:v>DORSET HEALTHCARE UNIVERSITY NHS FOUNDATION TRUST</c:v>
                </c:pt>
                <c:pt idx="92">
                  <c:v>NORTH EAST LONDON NHS FOUNDATION TRUST</c:v>
                </c:pt>
                <c:pt idx="93">
                  <c:v>NOTTINGHAMSHIRE HEALTHCARE NHS FOUNDATION TRUST</c:v>
                </c:pt>
                <c:pt idx="94">
                  <c:v>BIRMINGHAM AND SOLIHULL MENTAL HEALTH NHS FOUNDATION TRUST</c:v>
                </c:pt>
                <c:pt idx="95">
                  <c:v>BRIDGEWATER COMMUNITY HEALTHCARE NHS FOUNDATION TRUST</c:v>
                </c:pt>
                <c:pt idx="96">
                  <c:v>YORK TEACHING HOSPITAL NHS FOUNDATION TRUST</c:v>
                </c:pt>
                <c:pt idx="97">
                  <c:v>SOUTH ESSEX PARTNERSHIP UNIVERSITY NHS FOUNDATION TRUST</c:v>
                </c:pt>
                <c:pt idx="98">
                  <c:v>NORTH TEES AND HARTLEPOOL NHS FOUNDATION TRUST</c:v>
                </c:pt>
                <c:pt idx="99">
                  <c:v>LINCOLNSHIRE PARTNERSHIP NHS FOUNDATION TRUST</c:v>
                </c:pt>
                <c:pt idx="100">
                  <c:v>EAST MIDLANDS AMBULANCE SERVICE NHS TRUST</c:v>
                </c:pt>
                <c:pt idx="101">
                  <c:v>LANCASHIRE TEACHING HOSPITALS NHS FOUNDATION TRUST</c:v>
                </c:pt>
                <c:pt idx="102">
                  <c:v>ROTHERHAM DONCASTER AND SOUTH HUMBER NHS FOUNDATION TRUST</c:v>
                </c:pt>
                <c:pt idx="103">
                  <c:v>HARROGATE AND DISTRICT NHS FOUNDATION TRUST</c:v>
                </c:pt>
                <c:pt idx="104">
                  <c:v>IPSWICH HOSPITAL NHS TRUST</c:v>
                </c:pt>
                <c:pt idx="105">
                  <c:v>UNIVERSITY HOSPITALS OF MORECAMBE BAY NHS FOUNDATION TRUST</c:v>
                </c:pt>
                <c:pt idx="106">
                  <c:v>DEVON PARTNERSHIP NHS TRUST</c:v>
                </c:pt>
                <c:pt idx="107">
                  <c:v>LEEDS AND YORK PARTNERSHIP NHS FOUNDATION TRUST</c:v>
                </c:pt>
                <c:pt idx="108">
                  <c:v>PENNINE ACUTE HOSPITALS NHS TRUST</c:v>
                </c:pt>
                <c:pt idx="109">
                  <c:v>NORTH WEST AMBULANCE SERVICE NHS TRUST</c:v>
                </c:pt>
                <c:pt idx="110">
                  <c:v>GUY'S AND ST THOMAS' NHS FOUNDATION TRUST</c:v>
                </c:pt>
                <c:pt idx="111">
                  <c:v>NORTHERN LINCOLNSHIRE AND GOOLE NHS FOUNDATION TRUST</c:v>
                </c:pt>
                <c:pt idx="112">
                  <c:v>BARNSLEY HOSPITAL NHS FOUNDATION TRUST</c:v>
                </c:pt>
                <c:pt idx="113">
                  <c:v>KENT AND MEDWAY NHS AND SOCIAL CARE PARTNERSHIP TRUST</c:v>
                </c:pt>
              </c:strCache>
            </c:strRef>
          </c:cat>
          <c:val>
            <c:numRef>
              <c:f>'NED tables'!$N$3:$N$116</c:f>
              <c:numCache>
                <c:formatCode>General</c:formatCode>
                <c:ptCount val="114"/>
                <c:pt idx="16">
                  <c:v>2</c:v>
                </c:pt>
                <c:pt idx="17">
                  <c:v>2</c:v>
                </c:pt>
                <c:pt idx="18">
                  <c:v>2</c:v>
                </c:pt>
                <c:pt idx="19">
                  <c:v>2</c:v>
                </c:pt>
                <c:pt idx="20">
                  <c:v>2</c:v>
                </c:pt>
                <c:pt idx="21">
                  <c:v>2</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3.5</c:v>
                </c:pt>
                <c:pt idx="67">
                  <c:v>3.5</c:v>
                </c:pt>
                <c:pt idx="68">
                  <c:v>3.5</c:v>
                </c:pt>
                <c:pt idx="69">
                  <c:v>3.5</c:v>
                </c:pt>
                <c:pt idx="70">
                  <c:v>3.5</c:v>
                </c:pt>
                <c:pt idx="71">
                  <c:v>3.5</c:v>
                </c:pt>
                <c:pt idx="72">
                  <c:v>3.5</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4.5</c:v>
                </c:pt>
                <c:pt idx="96">
                  <c:v>5</c:v>
                </c:pt>
                <c:pt idx="97">
                  <c:v>5</c:v>
                </c:pt>
                <c:pt idx="98">
                  <c:v>5</c:v>
                </c:pt>
                <c:pt idx="99">
                  <c:v>5</c:v>
                </c:pt>
                <c:pt idx="100">
                  <c:v>5</c:v>
                </c:pt>
                <c:pt idx="101">
                  <c:v>5</c:v>
                </c:pt>
                <c:pt idx="102">
                  <c:v>5</c:v>
                </c:pt>
                <c:pt idx="103">
                  <c:v>5</c:v>
                </c:pt>
                <c:pt idx="104">
                  <c:v>5</c:v>
                </c:pt>
                <c:pt idx="105">
                  <c:v>8</c:v>
                </c:pt>
                <c:pt idx="106">
                  <c:v>10</c:v>
                </c:pt>
                <c:pt idx="107">
                  <c:v>10</c:v>
                </c:pt>
                <c:pt idx="108">
                  <c:v>10</c:v>
                </c:pt>
                <c:pt idx="109">
                  <c:v>10</c:v>
                </c:pt>
                <c:pt idx="110">
                  <c:v>10</c:v>
                </c:pt>
                <c:pt idx="111">
                  <c:v>12</c:v>
                </c:pt>
                <c:pt idx="112">
                  <c:v>12</c:v>
                </c:pt>
                <c:pt idx="113">
                  <c:v>20</c:v>
                </c:pt>
              </c:numCache>
            </c:numRef>
          </c:val>
        </c:ser>
        <c:dLbls>
          <c:dLblPos val="inEnd"/>
          <c:showLegendKey val="0"/>
          <c:showVal val="1"/>
          <c:showCatName val="0"/>
          <c:showSerName val="0"/>
          <c:showPercent val="0"/>
          <c:showBubbleSize val="0"/>
        </c:dLbls>
        <c:gapWidth val="50"/>
        <c:overlap val="-5"/>
        <c:axId val="264756224"/>
        <c:axId val="264766208"/>
      </c:barChart>
      <c:catAx>
        <c:axId val="264756224"/>
        <c:scaling>
          <c:orientation val="minMax"/>
        </c:scaling>
        <c:delete val="1"/>
        <c:axPos val="b"/>
        <c:majorTickMark val="none"/>
        <c:minorTickMark val="none"/>
        <c:tickLblPos val="nextTo"/>
        <c:crossAx val="264766208"/>
        <c:crosses val="autoZero"/>
        <c:auto val="1"/>
        <c:lblAlgn val="ctr"/>
        <c:lblOffset val="100"/>
        <c:noMultiLvlLbl val="0"/>
      </c:catAx>
      <c:valAx>
        <c:axId val="264766208"/>
        <c:scaling>
          <c:orientation val="minMax"/>
          <c:min val="0"/>
        </c:scaling>
        <c:delete val="0"/>
        <c:axPos val="l"/>
        <c:majorGridlines>
          <c:spPr>
            <a:ln>
              <a:solidFill>
                <a:srgbClr val="9DA6AB">
                  <a:lumMod val="20000"/>
                  <a:lumOff val="80000"/>
                </a:srgbClr>
              </a:solidFill>
            </a:ln>
          </c:spPr>
        </c:majorGridlines>
        <c:numFmt formatCode="General" sourceLinked="1"/>
        <c:majorTickMark val="out"/>
        <c:minorTickMark val="none"/>
        <c:tickLblPos val="nextTo"/>
        <c:spPr>
          <a:ln w="25400">
            <a:solidFill>
              <a:srgbClr val="6B7B83"/>
            </a:solidFill>
          </a:ln>
        </c:spPr>
        <c:txPr>
          <a:bodyPr/>
          <a:lstStyle/>
          <a:p>
            <a:pPr>
              <a:defRPr sz="800" b="1"/>
            </a:pPr>
            <a:endParaRPr lang="en-US"/>
          </a:p>
        </c:txPr>
        <c:crossAx val="264756224"/>
        <c:crosses val="autoZero"/>
        <c:crossBetween val="between"/>
      </c:valAx>
    </c:plotArea>
    <c:plotVisOnly val="1"/>
    <c:dispBlanksAs val="gap"/>
    <c:showDLblsOverMax val="0"/>
  </c:chart>
  <c:spPr>
    <a:ln>
      <a:noFill/>
    </a:ln>
  </c:spPr>
  <c:txPr>
    <a:bodyPr/>
    <a:lstStyle/>
    <a:p>
      <a:pPr>
        <a:defRPr>
          <a:latin typeface="Myriad Pro"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[2016.01.08 NED data and dashboards (for circulation) v2.xlsx]NED tables!PivotTable4</c:name>
    <c:fmtId val="26"/>
  </c:pivotSource>
  <c:chart>
    <c:title>
      <c:tx>
        <c:rich>
          <a:bodyPr/>
          <a:lstStyle/>
          <a:p>
            <a:pPr algn="l">
              <a:defRPr/>
            </a:pPr>
            <a:r>
              <a:rPr lang="en-GB" sz="1200"/>
              <a:t>No. of NEDs at the trust</a:t>
            </a:r>
            <a:r>
              <a:rPr lang="en-GB" sz="1200" baseline="0"/>
              <a:t> in post less than a year</a:t>
            </a:r>
            <a:endParaRPr lang="en-GB" sz="1200"/>
          </a:p>
        </c:rich>
      </c:tx>
      <c:layout>
        <c:manualLayout>
          <c:xMode val="edge"/>
          <c:yMode val="edge"/>
          <c:x val="3.1333333333333331E-2"/>
          <c:y val="2.7777777777777776E-2"/>
        </c:manualLayout>
      </c:layout>
      <c:overlay val="0"/>
    </c:title>
    <c:autoTitleDeleted val="0"/>
    <c:pivotFmts>
      <c:pivotFmt>
        <c:idx val="0"/>
        <c:marker>
          <c:symbol val="none"/>
        </c:marker>
        <c:dLbl>
          <c:idx val="0"/>
          <c:spPr/>
          <c:txPr>
            <a:bodyPr/>
            <a:lstStyle/>
            <a:p>
              <a:pPr>
                <a:defRPr>
                  <a:solidFill>
                    <a:schemeClr val="bg1"/>
                  </a:solidFill>
                </a:defRPr>
              </a:pPr>
              <a:endParaRPr lang="en-US"/>
            </a:p>
          </c:txPr>
          <c:dLblPos val="inEnd"/>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inEnd"/>
          <c:showLegendKey val="0"/>
          <c:showVal val="1"/>
          <c:showCatName val="0"/>
          <c:showSerName val="0"/>
          <c:showPercent val="0"/>
          <c:showBubbleSize val="0"/>
        </c:dLbl>
      </c:pivotFmt>
      <c:pivotFmt>
        <c:idx val="2"/>
        <c:marker>
          <c:symbol val="none"/>
        </c:marker>
        <c:dLbl>
          <c:idx val="0"/>
          <c:spPr/>
          <c:txPr>
            <a:bodyPr/>
            <a:lstStyle/>
            <a:p>
              <a:pPr>
                <a:defRPr/>
              </a:pPr>
              <a:endParaRPr lang="en-US"/>
            </a:p>
          </c:txPr>
          <c:dLblPos val="inEnd"/>
          <c:showLegendKey val="0"/>
          <c:showVal val="1"/>
          <c:showCatName val="0"/>
          <c:showSerName val="0"/>
          <c:showPercent val="0"/>
          <c:showBubbleSize val="0"/>
        </c:dLbl>
      </c:pivotFmt>
      <c:pivotFmt>
        <c:idx val="3"/>
        <c:spPr>
          <a:solidFill>
            <a:srgbClr val="29398F"/>
          </a:solidFill>
        </c:spPr>
        <c:marker>
          <c:symbol val="none"/>
        </c:marker>
        <c:dLbl>
          <c:idx val="0"/>
          <c:layout/>
          <c:spPr/>
          <c:txPr>
            <a:bodyPr/>
            <a:lstStyle/>
            <a:p>
              <a:pPr>
                <a:defRPr/>
              </a:pPr>
              <a:endParaRPr lang="en-US"/>
            </a:p>
          </c:txPr>
          <c:dLblPos val="outEnd"/>
          <c:showLegendKey val="0"/>
          <c:showVal val="1"/>
          <c:showCatName val="0"/>
          <c:showSerName val="0"/>
          <c:showPercent val="0"/>
          <c:showBubbleSize val="0"/>
        </c:dLbl>
      </c:pivotFmt>
    </c:pivotFmts>
    <c:plotArea>
      <c:layout>
        <c:manualLayout>
          <c:layoutTarget val="inner"/>
          <c:xMode val="edge"/>
          <c:yMode val="edge"/>
          <c:x val="5.328018780261163E-2"/>
          <c:y val="0.3137349397590361"/>
          <c:w val="0.94671981219738832"/>
          <c:h val="0.50623493975903611"/>
        </c:manualLayout>
      </c:layout>
      <c:barChart>
        <c:barDir val="col"/>
        <c:grouping val="clustered"/>
        <c:varyColors val="0"/>
        <c:ser>
          <c:idx val="0"/>
          <c:order val="0"/>
          <c:tx>
            <c:strRef>
              <c:f>'NED tables'!$Q$2</c:f>
              <c:strCache>
                <c:ptCount val="1"/>
                <c:pt idx="0">
                  <c:v>Total</c:v>
                </c:pt>
              </c:strCache>
            </c:strRef>
          </c:tx>
          <c:spPr>
            <a:solidFill>
              <a:srgbClr val="29398F"/>
            </a:solidFill>
          </c:spPr>
          <c:invertIfNegative val="0"/>
          <c:dLbls>
            <c:spPr/>
            <c:txPr>
              <a:bodyPr/>
              <a:lstStyle/>
              <a:p>
                <a:pPr>
                  <a:defRPr/>
                </a:pPr>
                <a:endParaRPr lang="en-US"/>
              </a:p>
            </c:txPr>
            <c:dLblPos val="outEnd"/>
            <c:showLegendKey val="0"/>
            <c:showVal val="1"/>
            <c:showCatName val="0"/>
            <c:showSerName val="0"/>
            <c:showPercent val="0"/>
            <c:showBubbleSize val="0"/>
            <c:showLeaderLines val="0"/>
          </c:dLbls>
          <c:cat>
            <c:strRef>
              <c:f>'NED tables'!$P$3:$P$6</c:f>
              <c:strCache>
                <c:ptCount val="4"/>
                <c:pt idx="0">
                  <c:v>0</c:v>
                </c:pt>
                <c:pt idx="1">
                  <c:v>1</c:v>
                </c:pt>
                <c:pt idx="2">
                  <c:v>2</c:v>
                </c:pt>
                <c:pt idx="3">
                  <c:v>3</c:v>
                </c:pt>
              </c:strCache>
            </c:strRef>
          </c:cat>
          <c:val>
            <c:numRef>
              <c:f>'NED tables'!$Q$3:$Q$6</c:f>
              <c:numCache>
                <c:formatCode>General</c:formatCode>
                <c:ptCount val="4"/>
                <c:pt idx="0">
                  <c:v>22</c:v>
                </c:pt>
                <c:pt idx="1">
                  <c:v>43</c:v>
                </c:pt>
                <c:pt idx="2">
                  <c:v>24</c:v>
                </c:pt>
                <c:pt idx="3">
                  <c:v>7</c:v>
                </c:pt>
              </c:numCache>
            </c:numRef>
          </c:val>
        </c:ser>
        <c:dLbls>
          <c:dLblPos val="outEnd"/>
          <c:showLegendKey val="0"/>
          <c:showVal val="1"/>
          <c:showCatName val="0"/>
          <c:showSerName val="0"/>
          <c:showPercent val="0"/>
          <c:showBubbleSize val="0"/>
        </c:dLbls>
        <c:gapWidth val="50"/>
        <c:overlap val="-5"/>
        <c:axId val="264777088"/>
        <c:axId val="264812800"/>
      </c:barChart>
      <c:catAx>
        <c:axId val="264777088"/>
        <c:scaling>
          <c:orientation val="minMax"/>
        </c:scaling>
        <c:delete val="0"/>
        <c:axPos val="b"/>
        <c:majorTickMark val="none"/>
        <c:minorTickMark val="none"/>
        <c:tickLblPos val="nextTo"/>
        <c:spPr>
          <a:ln>
            <a:noFill/>
          </a:ln>
        </c:spPr>
        <c:txPr>
          <a:bodyPr/>
          <a:lstStyle/>
          <a:p>
            <a:pPr>
              <a:defRPr sz="900" b="1"/>
            </a:pPr>
            <a:endParaRPr lang="en-US"/>
          </a:p>
        </c:txPr>
        <c:crossAx val="264812800"/>
        <c:crosses val="autoZero"/>
        <c:auto val="1"/>
        <c:lblAlgn val="ctr"/>
        <c:lblOffset val="100"/>
        <c:noMultiLvlLbl val="0"/>
      </c:catAx>
      <c:valAx>
        <c:axId val="264812800"/>
        <c:scaling>
          <c:orientation val="minMax"/>
          <c:min val="0"/>
        </c:scaling>
        <c:delete val="1"/>
        <c:axPos val="l"/>
        <c:numFmt formatCode="General" sourceLinked="1"/>
        <c:majorTickMark val="out"/>
        <c:minorTickMark val="none"/>
        <c:tickLblPos val="nextTo"/>
        <c:crossAx val="264777088"/>
        <c:crosses val="autoZero"/>
        <c:crossBetween val="between"/>
      </c:valAx>
    </c:plotArea>
    <c:plotVisOnly val="1"/>
    <c:dispBlanksAs val="gap"/>
    <c:showDLblsOverMax val="0"/>
  </c:chart>
  <c:spPr>
    <a:ln>
      <a:noFill/>
    </a:ln>
  </c:spPr>
  <c:txPr>
    <a:bodyPr/>
    <a:lstStyle/>
    <a:p>
      <a:pPr>
        <a:defRPr>
          <a:latin typeface="Myriad Pro"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image" Target="../media/image1.jpeg"/><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342900</xdr:colOff>
      <xdr:row>1</xdr:row>
      <xdr:rowOff>85725</xdr:rowOff>
    </xdr:from>
    <xdr:to>
      <xdr:col>15</xdr:col>
      <xdr:colOff>457200</xdr:colOff>
      <xdr:row>5</xdr:row>
      <xdr:rowOff>161925</xdr:rowOff>
    </xdr:to>
    <xdr:sp macro="" textlink="">
      <xdr:nvSpPr>
        <xdr:cNvPr id="2" name="TextBox 1"/>
        <xdr:cNvSpPr txBox="1"/>
      </xdr:nvSpPr>
      <xdr:spPr>
        <a:xfrm>
          <a:off x="2171700" y="85725"/>
          <a:ext cx="681990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a:t>NHS Providers'</a:t>
          </a:r>
          <a:r>
            <a:rPr lang="en-GB" sz="1800" baseline="0"/>
            <a:t> Annual Remuneration Survey </a:t>
          </a:r>
        </a:p>
        <a:p>
          <a:pPr algn="ctr"/>
          <a:r>
            <a:rPr lang="en-GB" sz="1800" baseline="0"/>
            <a:t>Non-Executive Director results 2015</a:t>
          </a:r>
          <a:endParaRPr lang="en-GB" sz="1800"/>
        </a:p>
      </xdr:txBody>
    </xdr:sp>
    <xdr:clientData/>
  </xdr:twoCellAnchor>
  <xdr:twoCellAnchor editAs="oneCell">
    <xdr:from>
      <xdr:col>1</xdr:col>
      <xdr:colOff>142875</xdr:colOff>
      <xdr:row>1</xdr:row>
      <xdr:rowOff>76200</xdr:rowOff>
    </xdr:from>
    <xdr:to>
      <xdr:col>4</xdr:col>
      <xdr:colOff>314325</xdr:colOff>
      <xdr:row>6</xdr:row>
      <xdr:rowOff>8675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76200"/>
          <a:ext cx="2000250" cy="884975"/>
        </a:xfrm>
        <a:prstGeom prst="rect">
          <a:avLst/>
        </a:prstGeom>
      </xdr:spPr>
    </xdr:pic>
    <xdr:clientData/>
  </xdr:twoCellAnchor>
  <xdr:twoCellAnchor>
    <xdr:from>
      <xdr:col>1</xdr:col>
      <xdr:colOff>390525</xdr:colOff>
      <xdr:row>7</xdr:row>
      <xdr:rowOff>28574</xdr:rowOff>
    </xdr:from>
    <xdr:to>
      <xdr:col>15</xdr:col>
      <xdr:colOff>219075</xdr:colOff>
      <xdr:row>22</xdr:row>
      <xdr:rowOff>190499</xdr:rowOff>
    </xdr:to>
    <xdr:sp macro="" textlink="">
      <xdr:nvSpPr>
        <xdr:cNvPr id="4" name="TextBox 3"/>
        <xdr:cNvSpPr txBox="1"/>
      </xdr:nvSpPr>
      <xdr:spPr>
        <a:xfrm>
          <a:off x="600075" y="1362074"/>
          <a:ext cx="8362950" cy="3019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t>114 NHS trusts and foundation trusts </a:t>
          </a:r>
          <a:r>
            <a:rPr lang="en-GB" sz="1200" baseline="0"/>
            <a:t>responded to our 2015 annual remuneration survey (48% of the sector)</a:t>
          </a:r>
          <a:r>
            <a:rPr lang="en-GB" sz="1200">
              <a:solidFill>
                <a:schemeClr val="dk1"/>
              </a:solidFill>
              <a:effectLst/>
              <a:latin typeface="+mn-lt"/>
              <a:ea typeface="+mn-ea"/>
              <a:cs typeface="+mn-cs"/>
            </a:rPr>
            <a:t>.</a:t>
          </a:r>
          <a:r>
            <a:rPr lang="en-GB" sz="1200" baseline="0">
              <a:solidFill>
                <a:schemeClr val="dk1"/>
              </a:solidFill>
              <a:effectLst/>
              <a:latin typeface="+mn-lt"/>
              <a:ea typeface="+mn-ea"/>
              <a:cs typeface="+mn-cs"/>
            </a:rPr>
            <a:t> </a:t>
          </a:r>
        </a:p>
        <a:p>
          <a:pPr algn="ctr"/>
          <a:r>
            <a:rPr lang="en-GB" sz="1200" baseline="0">
              <a:solidFill>
                <a:schemeClr val="dk1"/>
              </a:solidFill>
              <a:effectLst/>
              <a:latin typeface="+mn-lt"/>
              <a:ea typeface="+mn-ea"/>
              <a:cs typeface="+mn-cs"/>
            </a:rPr>
            <a:t>You can see the full data on the data worksheet or view data for individual roles via one of the dashboards. </a:t>
          </a:r>
        </a:p>
        <a:p>
          <a:pPr algn="ctr"/>
          <a:endParaRPr lang="en-GB" sz="1200" baseline="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There are 2 dashboards: chair remuneration and NED remuneration. The information in the dashboards can be filtered by FT status, region, trust size and trust type to show only those organisations which are most relevant to you. </a:t>
          </a:r>
        </a:p>
        <a:p>
          <a:pPr marL="0" marR="0" indent="0" algn="ctr"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While the data has been checked for consistency it has not been checked for accuracy and it is assumed that the data provided by each individual trust is correct. </a:t>
          </a:r>
          <a:r>
            <a:rPr lang="en-GB" sz="1100">
              <a:solidFill>
                <a:schemeClr val="dk1"/>
              </a:solidFill>
              <a:effectLst/>
              <a:latin typeface="+mn-lt"/>
              <a:ea typeface="+mn-ea"/>
              <a:cs typeface="+mn-cs"/>
            </a:rPr>
            <a:t>Please note that</a:t>
          </a:r>
          <a:r>
            <a:rPr lang="en-GB" sz="1100" baseline="0">
              <a:solidFill>
                <a:schemeClr val="dk1"/>
              </a:solidFill>
              <a:effectLst/>
              <a:latin typeface="+mn-lt"/>
              <a:ea typeface="+mn-ea"/>
              <a:cs typeface="+mn-cs"/>
            </a:rPr>
            <a:t> not every respondent provided full information for every post so the totals may not match.</a:t>
          </a:r>
          <a:endParaRPr lang="en-GB">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As explained in the survey, NED data is identifiable at a trust level while the Executive data has been anonymised. This is because the majority of the NED data is publicly available but we ask for the Executive data at a more granular level than is given in Annual Reports.</a:t>
          </a:r>
        </a:p>
        <a:p>
          <a:pPr marL="0" marR="0" indent="0" algn="ctr"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1100" b="1" baseline="0">
              <a:solidFill>
                <a:schemeClr val="accent1"/>
              </a:solidFill>
              <a:effectLst/>
              <a:latin typeface="+mn-lt"/>
              <a:ea typeface="+mn-ea"/>
              <a:cs typeface="+mn-cs"/>
            </a:rPr>
            <a:t>Please note this data is confidential - do not share outside of your organisation</a:t>
          </a:r>
          <a:endParaRPr lang="en-GB" sz="1200" b="1">
            <a:solidFill>
              <a:schemeClr val="accent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1</xdr:row>
      <xdr:rowOff>85725</xdr:rowOff>
    </xdr:from>
    <xdr:to>
      <xdr:col>4</xdr:col>
      <xdr:colOff>333375</xdr:colOff>
      <xdr:row>6</xdr:row>
      <xdr:rowOff>18200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85725"/>
          <a:ext cx="2000250" cy="884975"/>
        </a:xfrm>
        <a:prstGeom prst="rect">
          <a:avLst/>
        </a:prstGeom>
      </xdr:spPr>
    </xdr:pic>
    <xdr:clientData/>
  </xdr:twoCellAnchor>
  <xdr:twoCellAnchor>
    <xdr:from>
      <xdr:col>4</xdr:col>
      <xdr:colOff>571499</xdr:colOff>
      <xdr:row>1</xdr:row>
      <xdr:rowOff>47625</xdr:rowOff>
    </xdr:from>
    <xdr:to>
      <xdr:col>10</xdr:col>
      <xdr:colOff>238125</xdr:colOff>
      <xdr:row>4</xdr:row>
      <xdr:rowOff>104775</xdr:rowOff>
    </xdr:to>
    <xdr:sp macro="" textlink="">
      <xdr:nvSpPr>
        <xdr:cNvPr id="3" name="TextBox 2"/>
        <xdr:cNvSpPr txBox="1"/>
      </xdr:nvSpPr>
      <xdr:spPr>
        <a:xfrm>
          <a:off x="2619374" y="238125"/>
          <a:ext cx="3324226"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a:t>Chair Remuneration</a:t>
          </a:r>
        </a:p>
        <a:p>
          <a:pPr algn="ctr"/>
          <a:r>
            <a:rPr lang="en-GB" sz="1600" b="0"/>
            <a:t>You are currently viewing data for:</a:t>
          </a:r>
        </a:p>
      </xdr:txBody>
    </xdr:sp>
    <xdr:clientData/>
  </xdr:twoCellAnchor>
  <xdr:twoCellAnchor>
    <xdr:from>
      <xdr:col>4</xdr:col>
      <xdr:colOff>561974</xdr:colOff>
      <xdr:row>8</xdr:row>
      <xdr:rowOff>152400</xdr:rowOff>
    </xdr:from>
    <xdr:to>
      <xdr:col>15</xdr:col>
      <xdr:colOff>514349</xdr:colOff>
      <xdr:row>19</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323850</xdr:colOff>
      <xdr:row>19</xdr:row>
      <xdr:rowOff>161925</xdr:rowOff>
    </xdr:from>
    <xdr:to>
      <xdr:col>15</xdr:col>
      <xdr:colOff>556650</xdr:colOff>
      <xdr:row>29</xdr:row>
      <xdr:rowOff>56925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581024</xdr:colOff>
      <xdr:row>4</xdr:row>
      <xdr:rowOff>95250</xdr:rowOff>
    </xdr:from>
    <xdr:to>
      <xdr:col>10</xdr:col>
      <xdr:colOff>247649</xdr:colOff>
      <xdr:row>8</xdr:row>
      <xdr:rowOff>85724</xdr:rowOff>
    </xdr:to>
    <xdr:sp macro="" textlink="'Chair tables'!B2">
      <xdr:nvSpPr>
        <xdr:cNvPr id="11" name="TextBox 10"/>
        <xdr:cNvSpPr txBox="1"/>
      </xdr:nvSpPr>
      <xdr:spPr>
        <a:xfrm>
          <a:off x="2628899" y="857250"/>
          <a:ext cx="3324225" cy="752474"/>
        </a:xfrm>
        <a:prstGeom prst="rect">
          <a:avLst/>
        </a:prstGeom>
        <a:solidFill>
          <a:schemeClr val="bg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346C2A8-87FA-4D2D-8420-A8CAE9324512}" type="TxLink">
            <a:rPr lang="en-US" sz="1400" b="0" i="0" u="none" strike="noStrike">
              <a:solidFill>
                <a:srgbClr val="000000"/>
              </a:solidFill>
              <a:latin typeface="Calibri"/>
            </a:rPr>
            <a:pPr algn="ctr"/>
            <a:t>all provider
FTs and Trusts
in all regions</a:t>
          </a:fld>
          <a:endParaRPr lang="en-GB" sz="3200" b="1"/>
        </a:p>
      </xdr:txBody>
    </xdr:sp>
    <xdr:clientData/>
  </xdr:twoCellAnchor>
  <xdr:twoCellAnchor>
    <xdr:from>
      <xdr:col>1</xdr:col>
      <xdr:colOff>228599</xdr:colOff>
      <xdr:row>19</xdr:row>
      <xdr:rowOff>161925</xdr:rowOff>
    </xdr:from>
    <xdr:to>
      <xdr:col>8</xdr:col>
      <xdr:colOff>318524</xdr:colOff>
      <xdr:row>29</xdr:row>
      <xdr:rowOff>56925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333375</xdr:colOff>
      <xdr:row>6</xdr:row>
      <xdr:rowOff>66675</xdr:rowOff>
    </xdr:from>
    <xdr:to>
      <xdr:col>5</xdr:col>
      <xdr:colOff>28575</xdr:colOff>
      <xdr:row>19</xdr:row>
      <xdr:rowOff>110175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85725</xdr:colOff>
      <xdr:row>29</xdr:row>
      <xdr:rowOff>85725</xdr:rowOff>
    </xdr:from>
    <xdr:to>
      <xdr:col>8</xdr:col>
      <xdr:colOff>318525</xdr:colOff>
      <xdr:row>35</xdr:row>
      <xdr:rowOff>133125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142875</xdr:colOff>
      <xdr:row>2</xdr:row>
      <xdr:rowOff>114300</xdr:rowOff>
    </xdr:from>
    <xdr:to>
      <xdr:col>20</xdr:col>
      <xdr:colOff>581025</xdr:colOff>
      <xdr:row>6</xdr:row>
      <xdr:rowOff>133350</xdr:rowOff>
    </xdr:to>
    <xdr:sp macro="" textlink="">
      <xdr:nvSpPr>
        <xdr:cNvPr id="5" name="TextBox 4"/>
        <xdr:cNvSpPr txBox="1"/>
      </xdr:nvSpPr>
      <xdr:spPr>
        <a:xfrm>
          <a:off x="9286875" y="304800"/>
          <a:ext cx="2876550" cy="781050"/>
        </a:xfrm>
        <a:prstGeom prst="rect">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n-GB" sz="1100"/>
            <a:t>Please use the filters below to select the data</a:t>
          </a:r>
          <a:r>
            <a:rPr lang="en-GB" sz="1100" baseline="0"/>
            <a:t> you would like to see . The options you have selected will show beneath the title.</a:t>
          </a:r>
          <a:endParaRPr lang="en-GB" sz="1100"/>
        </a:p>
      </xdr:txBody>
    </xdr:sp>
    <xdr:clientData/>
  </xdr:twoCellAnchor>
  <xdr:twoCellAnchor>
    <xdr:from>
      <xdr:col>18</xdr:col>
      <xdr:colOff>361950</xdr:colOff>
      <xdr:row>6</xdr:row>
      <xdr:rowOff>133350</xdr:rowOff>
    </xdr:from>
    <xdr:to>
      <xdr:col>18</xdr:col>
      <xdr:colOff>363676</xdr:colOff>
      <xdr:row>7</xdr:row>
      <xdr:rowOff>142875</xdr:rowOff>
    </xdr:to>
    <xdr:cxnSp macro="">
      <xdr:nvCxnSpPr>
        <xdr:cNvPr id="8" name="Straight Arrow Connector 7"/>
        <xdr:cNvCxnSpPr>
          <a:stCxn id="5" idx="2"/>
        </xdr:cNvCxnSpPr>
      </xdr:nvCxnSpPr>
      <xdr:spPr>
        <a:xfrm>
          <a:off x="10725150" y="1085850"/>
          <a:ext cx="1726"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333375</xdr:colOff>
      <xdr:row>7</xdr:row>
      <xdr:rowOff>95250</xdr:rowOff>
    </xdr:from>
    <xdr:to>
      <xdr:col>25</xdr:col>
      <xdr:colOff>76200</xdr:colOff>
      <xdr:row>8</xdr:row>
      <xdr:rowOff>180975</xdr:rowOff>
    </xdr:to>
    <xdr:sp macro="" textlink="">
      <xdr:nvSpPr>
        <xdr:cNvPr id="17" name="TextBox 16"/>
        <xdr:cNvSpPr txBox="1"/>
      </xdr:nvSpPr>
      <xdr:spPr>
        <a:xfrm>
          <a:off x="12525375" y="1238250"/>
          <a:ext cx="2181225" cy="276225"/>
        </a:xfrm>
        <a:prstGeom prst="rect">
          <a:avLst/>
        </a:prstGeom>
        <a:solidFill>
          <a:schemeClr val="lt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Click a button</a:t>
          </a:r>
          <a:r>
            <a:rPr lang="en-GB" sz="1100" baseline="0"/>
            <a:t> to apply that filter.</a:t>
          </a:r>
          <a:endParaRPr lang="en-GB" sz="1100"/>
        </a:p>
      </xdr:txBody>
    </xdr:sp>
    <xdr:clientData/>
  </xdr:twoCellAnchor>
  <xdr:twoCellAnchor>
    <xdr:from>
      <xdr:col>20</xdr:col>
      <xdr:colOff>584476</xdr:colOff>
      <xdr:row>8</xdr:row>
      <xdr:rowOff>42863</xdr:rowOff>
    </xdr:from>
    <xdr:to>
      <xdr:col>21</xdr:col>
      <xdr:colOff>333375</xdr:colOff>
      <xdr:row>9</xdr:row>
      <xdr:rowOff>95250</xdr:rowOff>
    </xdr:to>
    <xdr:cxnSp macro="">
      <xdr:nvCxnSpPr>
        <xdr:cNvPr id="18" name="Straight Arrow Connector 17"/>
        <xdr:cNvCxnSpPr>
          <a:stCxn id="17" idx="1"/>
        </xdr:cNvCxnSpPr>
      </xdr:nvCxnSpPr>
      <xdr:spPr>
        <a:xfrm flipH="1">
          <a:off x="12166876" y="1376363"/>
          <a:ext cx="358499" cy="242887"/>
        </a:xfrm>
        <a:prstGeom prst="straightConnector1">
          <a:avLst/>
        </a:prstGeom>
        <a:ln>
          <a:solidFill>
            <a:schemeClr val="bg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333375</xdr:colOff>
      <xdr:row>9</xdr:row>
      <xdr:rowOff>38100</xdr:rowOff>
    </xdr:from>
    <xdr:to>
      <xdr:col>25</xdr:col>
      <xdr:colOff>76200</xdr:colOff>
      <xdr:row>11</xdr:row>
      <xdr:rowOff>133350</xdr:rowOff>
    </xdr:to>
    <xdr:sp macro="" textlink="">
      <xdr:nvSpPr>
        <xdr:cNvPr id="25" name="TextBox 24"/>
        <xdr:cNvSpPr txBox="1"/>
      </xdr:nvSpPr>
      <xdr:spPr>
        <a:xfrm>
          <a:off x="12525375" y="1562100"/>
          <a:ext cx="2181225" cy="476250"/>
        </a:xfrm>
        <a:prstGeom prst="rect">
          <a:avLst/>
        </a:prstGeom>
        <a:solidFill>
          <a:schemeClr val="lt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Hold CTRL and click to apply multiple filters.</a:t>
          </a:r>
        </a:p>
      </xdr:txBody>
    </xdr:sp>
    <xdr:clientData/>
  </xdr:twoCellAnchor>
  <xdr:twoCellAnchor>
    <xdr:from>
      <xdr:col>21</xdr:col>
      <xdr:colOff>333375</xdr:colOff>
      <xdr:row>12</xdr:row>
      <xdr:rowOff>95250</xdr:rowOff>
    </xdr:from>
    <xdr:to>
      <xdr:col>25</xdr:col>
      <xdr:colOff>76200</xdr:colOff>
      <xdr:row>14</xdr:row>
      <xdr:rowOff>28575</xdr:rowOff>
    </xdr:to>
    <xdr:sp macro="" textlink="">
      <xdr:nvSpPr>
        <xdr:cNvPr id="26" name="TextBox 25"/>
        <xdr:cNvSpPr txBox="1"/>
      </xdr:nvSpPr>
      <xdr:spPr>
        <a:xfrm>
          <a:off x="12525375" y="2190750"/>
          <a:ext cx="2181225" cy="314325"/>
        </a:xfrm>
        <a:prstGeom prst="rect">
          <a:avLst/>
        </a:prstGeom>
        <a:solidFill>
          <a:schemeClr val="lt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Click the cross</a:t>
          </a:r>
          <a:r>
            <a:rPr lang="en-GB" sz="1100" baseline="0"/>
            <a:t> </a:t>
          </a:r>
          <a:r>
            <a:rPr lang="en-GB" sz="1100"/>
            <a:t>to remove a filter</a:t>
          </a:r>
        </a:p>
      </xdr:txBody>
    </xdr:sp>
    <xdr:clientData/>
  </xdr:twoCellAnchor>
  <xdr:twoCellAnchor>
    <xdr:from>
      <xdr:col>20</xdr:col>
      <xdr:colOff>590551</xdr:colOff>
      <xdr:row>12</xdr:row>
      <xdr:rowOff>57151</xdr:rowOff>
    </xdr:from>
    <xdr:to>
      <xdr:col>21</xdr:col>
      <xdr:colOff>333375</xdr:colOff>
      <xdr:row>13</xdr:row>
      <xdr:rowOff>61913</xdr:rowOff>
    </xdr:to>
    <xdr:cxnSp macro="">
      <xdr:nvCxnSpPr>
        <xdr:cNvPr id="27" name="Straight Arrow Connector 26"/>
        <xdr:cNvCxnSpPr>
          <a:stCxn id="26" idx="1"/>
        </xdr:cNvCxnSpPr>
      </xdr:nvCxnSpPr>
      <xdr:spPr>
        <a:xfrm flipH="1" flipV="1">
          <a:off x="12172951" y="2152651"/>
          <a:ext cx="352424" cy="195262"/>
        </a:xfrm>
        <a:prstGeom prst="straightConnector1">
          <a:avLst/>
        </a:prstGeom>
        <a:ln>
          <a:solidFill>
            <a:schemeClr val="bg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590550</xdr:colOff>
      <xdr:row>1</xdr:row>
      <xdr:rowOff>123825</xdr:rowOff>
    </xdr:from>
    <xdr:ext cx="3590925" cy="762000"/>
    <xdr:sp macro="" textlink="">
      <xdr:nvSpPr>
        <xdr:cNvPr id="22" name="Rectangle 21"/>
        <xdr:cNvSpPr/>
      </xdr:nvSpPr>
      <xdr:spPr>
        <a:xfrm>
          <a:off x="5686425" y="314325"/>
          <a:ext cx="3590925" cy="762000"/>
        </a:xfrm>
        <a:prstGeom prst="rect">
          <a:avLst/>
        </a:prstGeom>
        <a:noFill/>
      </xdr:spPr>
      <xdr:txBody>
        <a:bodyPr wrap="square" lIns="91440" tIns="45720" rIns="91440" bIns="45720" anchor="t">
          <a:noAutofit/>
        </a:bodyPr>
        <a:lstStyle/>
        <a:p>
          <a:pPr algn="r"/>
          <a:r>
            <a:rPr lang="en-US" sz="2800" b="0" cap="none" spc="0" baseline="0">
              <a:ln w="10160">
                <a:solidFill>
                  <a:schemeClr val="accent1"/>
                </a:solidFill>
                <a:prstDash val="solid"/>
              </a:ln>
              <a:solidFill>
                <a:schemeClr val="accent1"/>
              </a:solidFill>
              <a:effectLst>
                <a:outerShdw blurRad="38100" dist="32000" dir="5400000" algn="tl">
                  <a:srgbClr val="000000">
                    <a:alpha val="30000"/>
                  </a:srgbClr>
                </a:outerShdw>
              </a:effectLst>
              <a:latin typeface="Myriad Pro" pitchFamily="34" charset="0"/>
            </a:rPr>
            <a:t>CONFIDENTIAL </a:t>
          </a:r>
        </a:p>
      </xdr:txBody>
    </xdr:sp>
    <xdr:clientData/>
  </xdr:oneCellAnchor>
  <xdr:twoCellAnchor editAs="oneCell">
    <xdr:from>
      <xdr:col>16</xdr:col>
      <xdr:colOff>152400</xdr:colOff>
      <xdr:row>7</xdr:row>
      <xdr:rowOff>161925</xdr:rowOff>
    </xdr:from>
    <xdr:to>
      <xdr:col>20</xdr:col>
      <xdr:colOff>590400</xdr:colOff>
      <xdr:row>11</xdr:row>
      <xdr:rowOff>66675</xdr:rowOff>
    </xdr:to>
    <mc:AlternateContent xmlns:mc="http://schemas.openxmlformats.org/markup-compatibility/2006" xmlns:a14="http://schemas.microsoft.com/office/drawing/2010/main">
      <mc:Choice Requires="a14">
        <xdr:graphicFrame macro="">
          <xdr:nvGraphicFramePr>
            <xdr:cNvPr id="19" name="FT status 1"/>
            <xdr:cNvGraphicFramePr/>
          </xdr:nvGraphicFramePr>
          <xdr:xfrm>
            <a:off x="0" y="0"/>
            <a:ext cx="0" cy="0"/>
          </xdr:xfrm>
          <a:graphic>
            <a:graphicData uri="http://schemas.microsoft.com/office/drawing/2010/slicer">
              <sle:slicer xmlns:sle="http://schemas.microsoft.com/office/drawing/2010/slicer" name="FT status 1"/>
            </a:graphicData>
          </a:graphic>
        </xdr:graphicFrame>
      </mc:Choice>
      <mc:Fallback xmlns="">
        <xdr:sp macro="" textlink="">
          <xdr:nvSpPr>
            <xdr:cNvPr id="0" name=""/>
            <xdr:cNvSpPr>
              <a:spLocks noTextEdit="1"/>
            </xdr:cNvSpPr>
          </xdr:nvSpPr>
          <xdr:spPr>
            <a:xfrm>
              <a:off x="9515475" y="1495425"/>
              <a:ext cx="2876400" cy="66675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152400</xdr:colOff>
      <xdr:row>11</xdr:row>
      <xdr:rowOff>114300</xdr:rowOff>
    </xdr:from>
    <xdr:to>
      <xdr:col>20</xdr:col>
      <xdr:colOff>590400</xdr:colOff>
      <xdr:row>16</xdr:row>
      <xdr:rowOff>66675</xdr:rowOff>
    </xdr:to>
    <mc:AlternateContent xmlns:mc="http://schemas.openxmlformats.org/markup-compatibility/2006" xmlns:a14="http://schemas.microsoft.com/office/drawing/2010/main">
      <mc:Choice Requires="a14">
        <xdr:graphicFrame macro="">
          <xdr:nvGraphicFramePr>
            <xdr:cNvPr id="20" name="Region 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9515475" y="2209800"/>
              <a:ext cx="2876400" cy="90487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142875</xdr:colOff>
      <xdr:row>20</xdr:row>
      <xdr:rowOff>47626</xdr:rowOff>
    </xdr:from>
    <xdr:to>
      <xdr:col>20</xdr:col>
      <xdr:colOff>580875</xdr:colOff>
      <xdr:row>27</xdr:row>
      <xdr:rowOff>142876</xdr:rowOff>
    </xdr:to>
    <mc:AlternateContent xmlns:mc="http://schemas.openxmlformats.org/markup-compatibility/2006" xmlns:a14="http://schemas.microsoft.com/office/drawing/2010/main">
      <mc:Choice Requires="a14">
        <xdr:graphicFrame macro="">
          <xdr:nvGraphicFramePr>
            <xdr:cNvPr id="21" name="Trust type"/>
            <xdr:cNvGraphicFramePr/>
          </xdr:nvGraphicFramePr>
          <xdr:xfrm>
            <a:off x="0" y="0"/>
            <a:ext cx="0" cy="0"/>
          </xdr:xfrm>
          <a:graphic>
            <a:graphicData uri="http://schemas.microsoft.com/office/drawing/2010/slicer">
              <sle:slicer xmlns:sle="http://schemas.microsoft.com/office/drawing/2010/slicer" name="Trust type"/>
            </a:graphicData>
          </a:graphic>
        </xdr:graphicFrame>
      </mc:Choice>
      <mc:Fallback xmlns="">
        <xdr:sp macro="" textlink="">
          <xdr:nvSpPr>
            <xdr:cNvPr id="0" name=""/>
            <xdr:cNvSpPr>
              <a:spLocks noTextEdit="1"/>
            </xdr:cNvSpPr>
          </xdr:nvSpPr>
          <xdr:spPr>
            <a:xfrm>
              <a:off x="9505950" y="3857626"/>
              <a:ext cx="2876400" cy="142875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152399</xdr:colOff>
      <xdr:row>16</xdr:row>
      <xdr:rowOff>123826</xdr:rowOff>
    </xdr:from>
    <xdr:to>
      <xdr:col>20</xdr:col>
      <xdr:colOff>581024</xdr:colOff>
      <xdr:row>19</xdr:row>
      <xdr:rowOff>180976</xdr:rowOff>
    </xdr:to>
    <mc:AlternateContent xmlns:mc="http://schemas.openxmlformats.org/markup-compatibility/2006" xmlns:a14="http://schemas.microsoft.com/office/drawing/2010/main">
      <mc:Choice Requires="a14">
        <xdr:graphicFrame macro="">
          <xdr:nvGraphicFramePr>
            <xdr:cNvPr id="29" name="Trust size"/>
            <xdr:cNvGraphicFramePr/>
          </xdr:nvGraphicFramePr>
          <xdr:xfrm>
            <a:off x="0" y="0"/>
            <a:ext cx="0" cy="0"/>
          </xdr:xfrm>
          <a:graphic>
            <a:graphicData uri="http://schemas.microsoft.com/office/drawing/2010/slicer">
              <sle:slicer xmlns:sle="http://schemas.microsoft.com/office/drawing/2010/slicer" name="Trust size"/>
            </a:graphicData>
          </a:graphic>
        </xdr:graphicFrame>
      </mc:Choice>
      <mc:Fallback xmlns="">
        <xdr:sp macro="" textlink="">
          <xdr:nvSpPr>
            <xdr:cNvPr id="0" name=""/>
            <xdr:cNvSpPr>
              <a:spLocks noTextEdit="1"/>
            </xdr:cNvSpPr>
          </xdr:nvSpPr>
          <xdr:spPr>
            <a:xfrm>
              <a:off x="9515474" y="3171826"/>
              <a:ext cx="2867025" cy="62865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1</xdr:row>
      <xdr:rowOff>47625</xdr:rowOff>
    </xdr:from>
    <xdr:to>
      <xdr:col>4</xdr:col>
      <xdr:colOff>228600</xdr:colOff>
      <xdr:row>5</xdr:row>
      <xdr:rowOff>170600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2000250" cy="884975"/>
        </a:xfrm>
        <a:prstGeom prst="rect">
          <a:avLst/>
        </a:prstGeom>
      </xdr:spPr>
    </xdr:pic>
    <xdr:clientData/>
  </xdr:twoCellAnchor>
  <xdr:twoCellAnchor>
    <xdr:from>
      <xdr:col>4</xdr:col>
      <xdr:colOff>409574</xdr:colOff>
      <xdr:row>1</xdr:row>
      <xdr:rowOff>9525</xdr:rowOff>
    </xdr:from>
    <xdr:to>
      <xdr:col>9</xdr:col>
      <xdr:colOff>552449</xdr:colOff>
      <xdr:row>4</xdr:row>
      <xdr:rowOff>66675</xdr:rowOff>
    </xdr:to>
    <xdr:sp macro="" textlink="">
      <xdr:nvSpPr>
        <xdr:cNvPr id="3" name="TextBox 2"/>
        <xdr:cNvSpPr txBox="1"/>
      </xdr:nvSpPr>
      <xdr:spPr>
        <a:xfrm>
          <a:off x="2457449" y="200025"/>
          <a:ext cx="3190875"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a:t>NED Remuneration</a:t>
          </a:r>
        </a:p>
        <a:p>
          <a:pPr marL="0" marR="0" indent="0" algn="ctr" defTabSz="914400" eaLnBrk="1" fontAlgn="auto" latinLnBrk="0" hangingPunct="1">
            <a:lnSpc>
              <a:spcPct val="100000"/>
            </a:lnSpc>
            <a:spcBef>
              <a:spcPts val="0"/>
            </a:spcBef>
            <a:spcAft>
              <a:spcPts val="0"/>
            </a:spcAft>
            <a:buClrTx/>
            <a:buSzTx/>
            <a:buFontTx/>
            <a:buNone/>
            <a:tabLst/>
            <a:defRPr/>
          </a:pPr>
          <a:r>
            <a:rPr lang="en-GB" sz="1600" b="0">
              <a:solidFill>
                <a:schemeClr val="dk1"/>
              </a:solidFill>
              <a:effectLst/>
              <a:latin typeface="+mn-lt"/>
              <a:ea typeface="+mn-ea"/>
              <a:cs typeface="+mn-cs"/>
            </a:rPr>
            <a:t>You are currently viewing data for:</a:t>
          </a:r>
          <a:endParaRPr lang="en-GB" sz="1600">
            <a:effectLst/>
          </a:endParaRPr>
        </a:p>
        <a:p>
          <a:pPr algn="ctr"/>
          <a:endParaRPr lang="en-GB" sz="1800" b="1"/>
        </a:p>
      </xdr:txBody>
    </xdr:sp>
    <xdr:clientData/>
  </xdr:twoCellAnchor>
  <xdr:twoCellAnchor>
    <xdr:from>
      <xdr:col>1</xdr:col>
      <xdr:colOff>123825</xdr:colOff>
      <xdr:row>8</xdr:row>
      <xdr:rowOff>85725</xdr:rowOff>
    </xdr:from>
    <xdr:to>
      <xdr:col>10</xdr:col>
      <xdr:colOff>342900</xdr:colOff>
      <xdr:row>19</xdr:row>
      <xdr:rowOff>72075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400050</xdr:colOff>
      <xdr:row>4</xdr:row>
      <xdr:rowOff>19050</xdr:rowOff>
    </xdr:from>
    <xdr:to>
      <xdr:col>9</xdr:col>
      <xdr:colOff>571500</xdr:colOff>
      <xdr:row>8</xdr:row>
      <xdr:rowOff>66674</xdr:rowOff>
    </xdr:to>
    <xdr:sp macro="" textlink="'NED tables'!B2">
      <xdr:nvSpPr>
        <xdr:cNvPr id="4" name="TextBox 3"/>
        <xdr:cNvSpPr txBox="1"/>
      </xdr:nvSpPr>
      <xdr:spPr>
        <a:xfrm>
          <a:off x="2447925" y="781050"/>
          <a:ext cx="3219450" cy="809624"/>
        </a:xfrm>
        <a:prstGeom prst="rect">
          <a:avLst/>
        </a:prstGeom>
        <a:solidFill>
          <a:schemeClr val="bg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D4CD5810-277F-418C-9C73-6E3342D97F26}" type="TxLink">
            <a:rPr lang="en-US" sz="1400" b="0" i="0" u="none" strike="noStrike">
              <a:solidFill>
                <a:srgbClr val="000000"/>
              </a:solidFill>
              <a:latin typeface="Calibri"/>
            </a:rPr>
            <a:pPr algn="ctr"/>
            <a:t>all provider
FTs and Trusts
in all regions</a:t>
          </a:fld>
          <a:endParaRPr lang="en-GB" sz="4000" b="1"/>
        </a:p>
      </xdr:txBody>
    </xdr:sp>
    <xdr:clientData/>
  </xdr:twoCellAnchor>
  <xdr:twoCellAnchor>
    <xdr:from>
      <xdr:col>1</xdr:col>
      <xdr:colOff>123825</xdr:colOff>
      <xdr:row>19</xdr:row>
      <xdr:rowOff>104775</xdr:rowOff>
    </xdr:from>
    <xdr:to>
      <xdr:col>5</xdr:col>
      <xdr:colOff>76200</xdr:colOff>
      <xdr:row>27</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57150</xdr:colOff>
      <xdr:row>19</xdr:row>
      <xdr:rowOff>104775</xdr:rowOff>
    </xdr:from>
    <xdr:to>
      <xdr:col>15</xdr:col>
      <xdr:colOff>533400</xdr:colOff>
      <xdr:row>28</xdr:row>
      <xdr:rowOff>190275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9526</xdr:colOff>
      <xdr:row>19</xdr:row>
      <xdr:rowOff>104775</xdr:rowOff>
    </xdr:from>
    <xdr:to>
      <xdr:col>10</xdr:col>
      <xdr:colOff>28576</xdr:colOff>
      <xdr:row>27</xdr:row>
      <xdr:rowOff>74775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114300</xdr:colOff>
      <xdr:row>29</xdr:row>
      <xdr:rowOff>38100</xdr:rowOff>
    </xdr:from>
    <xdr:to>
      <xdr:col>7</xdr:col>
      <xdr:colOff>504825</xdr:colOff>
      <xdr:row>38</xdr:row>
      <xdr:rowOff>123600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561975</xdr:colOff>
      <xdr:row>29</xdr:row>
      <xdr:rowOff>38100</xdr:rowOff>
    </xdr:from>
    <xdr:to>
      <xdr:col>15</xdr:col>
      <xdr:colOff>542925</xdr:colOff>
      <xdr:row>38</xdr:row>
      <xdr:rowOff>123600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171450</xdr:colOff>
      <xdr:row>2</xdr:row>
      <xdr:rowOff>76200</xdr:rowOff>
    </xdr:from>
    <xdr:to>
      <xdr:col>21</xdr:col>
      <xdr:colOff>0</xdr:colOff>
      <xdr:row>6</xdr:row>
      <xdr:rowOff>95250</xdr:rowOff>
    </xdr:to>
    <xdr:sp macro="" textlink="">
      <xdr:nvSpPr>
        <xdr:cNvPr id="17" name="TextBox 16"/>
        <xdr:cNvSpPr txBox="1"/>
      </xdr:nvSpPr>
      <xdr:spPr>
        <a:xfrm>
          <a:off x="9315450" y="266700"/>
          <a:ext cx="2876550" cy="781050"/>
        </a:xfrm>
        <a:prstGeom prst="rect">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n-GB" sz="1100"/>
            <a:t>Please use the filters below to select the data</a:t>
          </a:r>
          <a:r>
            <a:rPr lang="en-GB" sz="1100" baseline="0"/>
            <a:t> you would like to see . The options you have selected will show beneath the title.</a:t>
          </a:r>
          <a:endParaRPr lang="en-GB" sz="1100"/>
        </a:p>
      </xdr:txBody>
    </xdr:sp>
    <xdr:clientData/>
  </xdr:twoCellAnchor>
  <xdr:twoCellAnchor>
    <xdr:from>
      <xdr:col>18</xdr:col>
      <xdr:colOff>390525</xdr:colOff>
      <xdr:row>6</xdr:row>
      <xdr:rowOff>95250</xdr:rowOff>
    </xdr:from>
    <xdr:to>
      <xdr:col>18</xdr:col>
      <xdr:colOff>392251</xdr:colOff>
      <xdr:row>7</xdr:row>
      <xdr:rowOff>104775</xdr:rowOff>
    </xdr:to>
    <xdr:cxnSp macro="">
      <xdr:nvCxnSpPr>
        <xdr:cNvPr id="18" name="Straight Arrow Connector 17"/>
        <xdr:cNvCxnSpPr>
          <a:stCxn id="17" idx="2"/>
        </xdr:cNvCxnSpPr>
      </xdr:nvCxnSpPr>
      <xdr:spPr>
        <a:xfrm>
          <a:off x="10753725" y="1047750"/>
          <a:ext cx="1726"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361950</xdr:colOff>
      <xdr:row>7</xdr:row>
      <xdr:rowOff>57150</xdr:rowOff>
    </xdr:from>
    <xdr:to>
      <xdr:col>25</xdr:col>
      <xdr:colOff>104775</xdr:colOff>
      <xdr:row>8</xdr:row>
      <xdr:rowOff>142875</xdr:rowOff>
    </xdr:to>
    <xdr:sp macro="" textlink="">
      <xdr:nvSpPr>
        <xdr:cNvPr id="19" name="TextBox 18"/>
        <xdr:cNvSpPr txBox="1"/>
      </xdr:nvSpPr>
      <xdr:spPr>
        <a:xfrm>
          <a:off x="12553950" y="1200150"/>
          <a:ext cx="2181225" cy="276225"/>
        </a:xfrm>
        <a:prstGeom prst="rect">
          <a:avLst/>
        </a:prstGeom>
        <a:solidFill>
          <a:schemeClr val="lt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Click a button</a:t>
          </a:r>
          <a:r>
            <a:rPr lang="en-GB" sz="1100" baseline="0"/>
            <a:t> to apply that filter.</a:t>
          </a:r>
          <a:endParaRPr lang="en-GB" sz="1100"/>
        </a:p>
      </xdr:txBody>
    </xdr:sp>
    <xdr:clientData/>
  </xdr:twoCellAnchor>
  <xdr:twoCellAnchor>
    <xdr:from>
      <xdr:col>21</xdr:col>
      <xdr:colOff>3451</xdr:colOff>
      <xdr:row>8</xdr:row>
      <xdr:rowOff>4763</xdr:rowOff>
    </xdr:from>
    <xdr:to>
      <xdr:col>21</xdr:col>
      <xdr:colOff>361950</xdr:colOff>
      <xdr:row>9</xdr:row>
      <xdr:rowOff>57150</xdr:rowOff>
    </xdr:to>
    <xdr:cxnSp macro="">
      <xdr:nvCxnSpPr>
        <xdr:cNvPr id="20" name="Straight Arrow Connector 19"/>
        <xdr:cNvCxnSpPr>
          <a:stCxn id="19" idx="1"/>
        </xdr:cNvCxnSpPr>
      </xdr:nvCxnSpPr>
      <xdr:spPr>
        <a:xfrm flipH="1">
          <a:off x="12195451" y="1338263"/>
          <a:ext cx="358499" cy="242887"/>
        </a:xfrm>
        <a:prstGeom prst="straightConnector1">
          <a:avLst/>
        </a:prstGeom>
        <a:ln>
          <a:solidFill>
            <a:schemeClr val="bg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361950</xdr:colOff>
      <xdr:row>9</xdr:row>
      <xdr:rowOff>0</xdr:rowOff>
    </xdr:from>
    <xdr:to>
      <xdr:col>25</xdr:col>
      <xdr:colOff>104775</xdr:colOff>
      <xdr:row>11</xdr:row>
      <xdr:rowOff>95250</xdr:rowOff>
    </xdr:to>
    <xdr:sp macro="" textlink="">
      <xdr:nvSpPr>
        <xdr:cNvPr id="21" name="TextBox 20"/>
        <xdr:cNvSpPr txBox="1"/>
      </xdr:nvSpPr>
      <xdr:spPr>
        <a:xfrm>
          <a:off x="12553950" y="1524000"/>
          <a:ext cx="2181225" cy="476250"/>
        </a:xfrm>
        <a:prstGeom prst="rect">
          <a:avLst/>
        </a:prstGeom>
        <a:solidFill>
          <a:schemeClr val="lt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Hold CTRL and click to apply multiple filters.</a:t>
          </a:r>
        </a:p>
      </xdr:txBody>
    </xdr:sp>
    <xdr:clientData/>
  </xdr:twoCellAnchor>
  <xdr:twoCellAnchor>
    <xdr:from>
      <xdr:col>21</xdr:col>
      <xdr:colOff>361950</xdr:colOff>
      <xdr:row>12</xdr:row>
      <xdr:rowOff>57150</xdr:rowOff>
    </xdr:from>
    <xdr:to>
      <xdr:col>25</xdr:col>
      <xdr:colOff>104775</xdr:colOff>
      <xdr:row>13</xdr:row>
      <xdr:rowOff>180975</xdr:rowOff>
    </xdr:to>
    <xdr:sp macro="" textlink="">
      <xdr:nvSpPr>
        <xdr:cNvPr id="22" name="TextBox 21"/>
        <xdr:cNvSpPr txBox="1"/>
      </xdr:nvSpPr>
      <xdr:spPr>
        <a:xfrm>
          <a:off x="12553950" y="2152650"/>
          <a:ext cx="2181225" cy="314325"/>
        </a:xfrm>
        <a:prstGeom prst="rect">
          <a:avLst/>
        </a:prstGeom>
        <a:solidFill>
          <a:schemeClr val="lt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Click the cross</a:t>
          </a:r>
          <a:r>
            <a:rPr lang="en-GB" sz="1100" baseline="0"/>
            <a:t> </a:t>
          </a:r>
          <a:r>
            <a:rPr lang="en-GB" sz="1100"/>
            <a:t>to remove a filter</a:t>
          </a:r>
        </a:p>
      </xdr:txBody>
    </xdr:sp>
    <xdr:clientData/>
  </xdr:twoCellAnchor>
  <xdr:twoCellAnchor>
    <xdr:from>
      <xdr:col>21</xdr:col>
      <xdr:colOff>9526</xdr:colOff>
      <xdr:row>12</xdr:row>
      <xdr:rowOff>19051</xdr:rowOff>
    </xdr:from>
    <xdr:to>
      <xdr:col>21</xdr:col>
      <xdr:colOff>361950</xdr:colOff>
      <xdr:row>13</xdr:row>
      <xdr:rowOff>23813</xdr:rowOff>
    </xdr:to>
    <xdr:cxnSp macro="">
      <xdr:nvCxnSpPr>
        <xdr:cNvPr id="23" name="Straight Arrow Connector 22"/>
        <xdr:cNvCxnSpPr>
          <a:stCxn id="22" idx="1"/>
        </xdr:cNvCxnSpPr>
      </xdr:nvCxnSpPr>
      <xdr:spPr>
        <a:xfrm flipH="1" flipV="1">
          <a:off x="12201526" y="2114551"/>
          <a:ext cx="352424" cy="195262"/>
        </a:xfrm>
        <a:prstGeom prst="straightConnector1">
          <a:avLst/>
        </a:prstGeom>
        <a:ln>
          <a:solidFill>
            <a:schemeClr val="bg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314325</xdr:colOff>
      <xdr:row>8</xdr:row>
      <xdr:rowOff>66674</xdr:rowOff>
    </xdr:from>
    <xdr:to>
      <xdr:col>15</xdr:col>
      <xdr:colOff>504825</xdr:colOff>
      <xdr:row>19</xdr:row>
      <xdr:rowOff>81299</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9</xdr:col>
      <xdr:colOff>600075</xdr:colOff>
      <xdr:row>1</xdr:row>
      <xdr:rowOff>114300</xdr:rowOff>
    </xdr:from>
    <xdr:ext cx="3514725" cy="733425"/>
    <xdr:sp macro="" textlink="">
      <xdr:nvSpPr>
        <xdr:cNvPr id="25" name="Rectangle 24"/>
        <xdr:cNvSpPr/>
      </xdr:nvSpPr>
      <xdr:spPr>
        <a:xfrm>
          <a:off x="5695950" y="304800"/>
          <a:ext cx="3514725" cy="733425"/>
        </a:xfrm>
        <a:prstGeom prst="rect">
          <a:avLst/>
        </a:prstGeom>
        <a:noFill/>
      </xdr:spPr>
      <xdr:txBody>
        <a:bodyPr wrap="square" lIns="91440" tIns="45720" rIns="91440" bIns="45720" anchor="t">
          <a:noAutofit/>
        </a:bodyPr>
        <a:lstStyle/>
        <a:p>
          <a:pPr algn="r"/>
          <a:r>
            <a:rPr lang="en-US" sz="2800" b="0" cap="none" spc="0" baseline="0">
              <a:ln w="10160">
                <a:solidFill>
                  <a:schemeClr val="accent1"/>
                </a:solidFill>
                <a:prstDash val="solid"/>
              </a:ln>
              <a:solidFill>
                <a:schemeClr val="accent1"/>
              </a:solidFill>
              <a:effectLst>
                <a:outerShdw blurRad="38100" dist="32000" dir="5400000" algn="tl">
                  <a:srgbClr val="000000">
                    <a:alpha val="30000"/>
                  </a:srgbClr>
                </a:outerShdw>
              </a:effectLst>
              <a:latin typeface="Myriad Pro" pitchFamily="34" charset="0"/>
            </a:rPr>
            <a:t>CONFIDENTIAL </a:t>
          </a:r>
        </a:p>
      </xdr:txBody>
    </xdr:sp>
    <xdr:clientData/>
  </xdr:oneCellAnchor>
  <xdr:twoCellAnchor>
    <xdr:from>
      <xdr:col>1</xdr:col>
      <xdr:colOff>104775</xdr:colOff>
      <xdr:row>27</xdr:row>
      <xdr:rowOff>133350</xdr:rowOff>
    </xdr:from>
    <xdr:to>
      <xdr:col>5</xdr:col>
      <xdr:colOff>95250</xdr:colOff>
      <xdr:row>29</xdr:row>
      <xdr:rowOff>4350</xdr:rowOff>
    </xdr:to>
    <xdr:sp macro="" textlink="'NED tables'!J7">
      <xdr:nvSpPr>
        <xdr:cNvPr id="5" name="TextBox 4"/>
        <xdr:cNvSpPr txBox="1"/>
      </xdr:nvSpPr>
      <xdr:spPr>
        <a:xfrm>
          <a:off x="323850" y="5276850"/>
          <a:ext cx="2428875" cy="252000"/>
        </a:xfrm>
        <a:prstGeom prst="rect">
          <a:avLst/>
        </a:prstGeom>
        <a:solidFill>
          <a:schemeClr val="bg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1E1E310-220F-4D74-A74E-DC12516CB64E}" type="TxLink">
            <a:rPr lang="en-US" sz="1000" b="0" i="0" u="none" strike="noStrike">
              <a:solidFill>
                <a:srgbClr val="000000"/>
              </a:solidFill>
              <a:latin typeface="Myriad Pro" pitchFamily="34" charset="0"/>
            </a:rPr>
            <a:pPr algn="ctr"/>
            <a:t>60 trusts have no NED vacancies</a:t>
          </a:fld>
          <a:endParaRPr lang="en-GB" sz="1000">
            <a:latin typeface="Myriad Pro" pitchFamily="34" charset="0"/>
          </a:endParaRPr>
        </a:p>
      </xdr:txBody>
    </xdr:sp>
    <xdr:clientData/>
  </xdr:twoCellAnchor>
  <xdr:twoCellAnchor>
    <xdr:from>
      <xdr:col>5</xdr:col>
      <xdr:colOff>238126</xdr:colOff>
      <xdr:row>27</xdr:row>
      <xdr:rowOff>133350</xdr:rowOff>
    </xdr:from>
    <xdr:to>
      <xdr:col>9</xdr:col>
      <xdr:colOff>600076</xdr:colOff>
      <xdr:row>29</xdr:row>
      <xdr:rowOff>4350</xdr:rowOff>
    </xdr:to>
    <xdr:sp macro="" textlink="'NED tables'!P9:P9">
      <xdr:nvSpPr>
        <xdr:cNvPr id="26" name="TextBox 25"/>
        <xdr:cNvSpPr txBox="1"/>
      </xdr:nvSpPr>
      <xdr:spPr>
        <a:xfrm>
          <a:off x="2895601" y="5276850"/>
          <a:ext cx="2800350" cy="252000"/>
        </a:xfrm>
        <a:prstGeom prst="rect">
          <a:avLst/>
        </a:prstGeom>
        <a:solidFill>
          <a:schemeClr val="bg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9753AA93-7504-4E29-8001-65A2489D0D79}" type="TxLink">
            <a:rPr lang="en-US" sz="1000" b="0" i="0" u="none" strike="noStrike">
              <a:solidFill>
                <a:srgbClr val="000000"/>
              </a:solidFill>
              <a:latin typeface="Myriad Pro" pitchFamily="34" charset="0"/>
            </a:rPr>
            <a:pPr algn="ctr"/>
            <a:t>43 trusts have 1 NED in post less than a year</a:t>
          </a:fld>
          <a:endParaRPr lang="en-GB" sz="800">
            <a:latin typeface="Myriad Pro" pitchFamily="34" charset="0"/>
          </a:endParaRPr>
        </a:p>
      </xdr:txBody>
    </xdr:sp>
    <xdr:clientData/>
  </xdr:twoCellAnchor>
  <xdr:twoCellAnchor editAs="oneCell">
    <xdr:from>
      <xdr:col>16</xdr:col>
      <xdr:colOff>180975</xdr:colOff>
      <xdr:row>7</xdr:row>
      <xdr:rowOff>123826</xdr:rowOff>
    </xdr:from>
    <xdr:to>
      <xdr:col>21</xdr:col>
      <xdr:colOff>9375</xdr:colOff>
      <xdr:row>11</xdr:row>
      <xdr:rowOff>9526</xdr:rowOff>
    </xdr:to>
    <mc:AlternateContent xmlns:mc="http://schemas.openxmlformats.org/markup-compatibility/2006" xmlns:a14="http://schemas.microsoft.com/office/drawing/2010/main">
      <mc:Choice Requires="a14">
        <xdr:graphicFrame macro="">
          <xdr:nvGraphicFramePr>
            <xdr:cNvPr id="27" name="FT status"/>
            <xdr:cNvGraphicFramePr/>
          </xdr:nvGraphicFramePr>
          <xdr:xfrm>
            <a:off x="0" y="0"/>
            <a:ext cx="0" cy="0"/>
          </xdr:xfrm>
          <a:graphic>
            <a:graphicData uri="http://schemas.microsoft.com/office/drawing/2010/slicer">
              <sle:slicer xmlns:sle="http://schemas.microsoft.com/office/drawing/2010/slicer" name="FT status"/>
            </a:graphicData>
          </a:graphic>
        </xdr:graphicFrame>
      </mc:Choice>
      <mc:Fallback xmlns="">
        <xdr:sp macro="" textlink="">
          <xdr:nvSpPr>
            <xdr:cNvPr id="0" name=""/>
            <xdr:cNvSpPr>
              <a:spLocks noTextEdit="1"/>
            </xdr:cNvSpPr>
          </xdr:nvSpPr>
          <xdr:spPr>
            <a:xfrm>
              <a:off x="9544050" y="1457326"/>
              <a:ext cx="2876400" cy="6477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180975</xdr:colOff>
      <xdr:row>11</xdr:row>
      <xdr:rowOff>85725</xdr:rowOff>
    </xdr:from>
    <xdr:to>
      <xdr:col>21</xdr:col>
      <xdr:colOff>9375</xdr:colOff>
      <xdr:row>16</xdr:row>
      <xdr:rowOff>104775</xdr:rowOff>
    </xdr:to>
    <mc:AlternateContent xmlns:mc="http://schemas.openxmlformats.org/markup-compatibility/2006" xmlns:a14="http://schemas.microsoft.com/office/drawing/2010/main">
      <mc:Choice Requires="a14">
        <xdr:graphicFrame macro="">
          <xdr:nvGraphicFramePr>
            <xdr:cNvPr id="28" name="Region"/>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9544050" y="2181225"/>
              <a:ext cx="2876400" cy="97155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190500</xdr:colOff>
      <xdr:row>20</xdr:row>
      <xdr:rowOff>95250</xdr:rowOff>
    </xdr:from>
    <xdr:to>
      <xdr:col>21</xdr:col>
      <xdr:colOff>18900</xdr:colOff>
      <xdr:row>28</xdr:row>
      <xdr:rowOff>66675</xdr:rowOff>
    </xdr:to>
    <mc:AlternateContent xmlns:mc="http://schemas.openxmlformats.org/markup-compatibility/2006" xmlns:a14="http://schemas.microsoft.com/office/drawing/2010/main">
      <mc:Choice Requires="a14">
        <xdr:graphicFrame macro="">
          <xdr:nvGraphicFramePr>
            <xdr:cNvPr id="29" name="Trust type 1"/>
            <xdr:cNvGraphicFramePr/>
          </xdr:nvGraphicFramePr>
          <xdr:xfrm>
            <a:off x="0" y="0"/>
            <a:ext cx="0" cy="0"/>
          </xdr:xfrm>
          <a:graphic>
            <a:graphicData uri="http://schemas.microsoft.com/office/drawing/2010/slicer">
              <sle:slicer xmlns:sle="http://schemas.microsoft.com/office/drawing/2010/slicer" name="Trust type 1"/>
            </a:graphicData>
          </a:graphic>
        </xdr:graphicFrame>
      </mc:Choice>
      <mc:Fallback xmlns="">
        <xdr:sp macro="" textlink="">
          <xdr:nvSpPr>
            <xdr:cNvPr id="0" name=""/>
            <xdr:cNvSpPr>
              <a:spLocks noTextEdit="1"/>
            </xdr:cNvSpPr>
          </xdr:nvSpPr>
          <xdr:spPr>
            <a:xfrm>
              <a:off x="9553575" y="3905250"/>
              <a:ext cx="2876400" cy="149542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180975</xdr:colOff>
      <xdr:row>16</xdr:row>
      <xdr:rowOff>161926</xdr:rowOff>
    </xdr:from>
    <xdr:to>
      <xdr:col>21</xdr:col>
      <xdr:colOff>9525</xdr:colOff>
      <xdr:row>20</xdr:row>
      <xdr:rowOff>28576</xdr:rowOff>
    </xdr:to>
    <mc:AlternateContent xmlns:mc="http://schemas.openxmlformats.org/markup-compatibility/2006" xmlns:a14="http://schemas.microsoft.com/office/drawing/2010/main">
      <mc:Choice Requires="a14">
        <xdr:graphicFrame macro="">
          <xdr:nvGraphicFramePr>
            <xdr:cNvPr id="33" name="Trust size 1"/>
            <xdr:cNvGraphicFramePr/>
          </xdr:nvGraphicFramePr>
          <xdr:xfrm>
            <a:off x="0" y="0"/>
            <a:ext cx="0" cy="0"/>
          </xdr:xfrm>
          <a:graphic>
            <a:graphicData uri="http://schemas.microsoft.com/office/drawing/2010/slicer">
              <sle:slicer xmlns:sle="http://schemas.microsoft.com/office/drawing/2010/slicer" name="Trust size 1"/>
            </a:graphicData>
          </a:graphic>
        </xdr:graphicFrame>
      </mc:Choice>
      <mc:Fallback xmlns="">
        <xdr:sp macro="" textlink="">
          <xdr:nvSpPr>
            <xdr:cNvPr id="0" name=""/>
            <xdr:cNvSpPr>
              <a:spLocks noTextEdit="1"/>
            </xdr:cNvSpPr>
          </xdr:nvSpPr>
          <xdr:spPr>
            <a:xfrm>
              <a:off x="9544050" y="3209926"/>
              <a:ext cx="2876550" cy="62865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eborah Gulliver" refreshedDate="42384.574642708336" createdVersion="4" refreshedVersion="4" minRefreshableVersion="3" recordCount="114">
  <cacheSource type="worksheet">
    <worksheetSource ref="A1:AH115" sheet="Full data"/>
  </cacheSource>
  <cacheFields count="34">
    <cacheField name="Trust" numFmtId="0">
      <sharedItems count="114">
        <s v="ALDER HEY CHILDREN'S NHS FOUNDATION TRUST"/>
        <s v="ANONYMOUS"/>
        <s v="ASHFORD AND ST. PETER'S HOSPITALS NHS FOUNDATION TRUST"/>
        <s v="BERKSHIRE HEALTHCARE NHS FOUNDATION TRUST"/>
        <s v="BIRMINGHAM AND SOLIHULL MENTAL HEALTH NHS FOUNDATION TRUST"/>
        <s v="BLACKPOOL TEACHING HOSPITALS NHS FOUNDATION TRUST"/>
        <s v="BOLTON NHS FOUNDATION TRUST"/>
        <s v="CALDERDALE AND HUDDERSFIELD NHS FOUNDATION TRUST"/>
        <s v="CHESTERFIELD ROYAL HOSPITAL NHS FOUNDATION TRUST"/>
        <s v="COVENTRY AND WARWICKSHIRE PARTNERSHIP NHS TRUST"/>
        <s v="DORSET HEALTHCARE UNIVERSITY NHS FOUNDATION TRUST"/>
        <s v="FRIMLEY HEALTH NHS FOUNDATION TRUST"/>
        <s v="HERTFORDSHIRE PARTNERSHIP UNIVERSITY NHS FOUNDATION TRUST"/>
        <s v="HOMERTON UNIVERSITY HOSPITAL NHS FOUNDATION TRUST"/>
        <s v="IPSWICH HOSPITAL NHS TRUST"/>
        <s v="LEICESTERSHIRE PARTNERSHIP NHS TRUST"/>
        <s v="LUTON AND DUNSTABLE UNIVERSITY HOSPITAL NHS FOUNDATION TRUST"/>
        <s v="MEDWAY NHS FOUNDATION TRUST"/>
        <s v="MERSEY CARE NHS TRUST"/>
        <s v="NORFOLK AND SUFFOLK NHS FOUNDATION TRUST"/>
        <s v="NORTH EAST LONDON NHS FOUNDATION TRUST"/>
        <s v="NORTH TEES AND HARTLEPOOL NHS FOUNDATION TRUST"/>
        <s v="NORTH WEST AMBULANCE SERVICE NHS TRUST"/>
        <s v="NORTHAMPTON GENERAL HOSPITAL NHS TRUST"/>
        <s v="NORTHERN DEVON HEALTHCARE NHS TRUST"/>
        <s v="NORTHERN LINCOLNSHIRE AND GOOLE NHS FOUNDATION TRUST"/>
        <s v="NORTHUMBERLAND, TYNE AND WEAR NHS FOUNDATION TRUST"/>
        <s v="OXFORD HEALTH NHS FOUNDATION TRUST"/>
        <s v="OXLEAS NHS FOUNDATION TRUST"/>
        <s v="PETERBOROUGH AND STAMFORD HOSPITALS NHS FOUNDATION TRUST"/>
        <s v="POOLE HOSPITAL NHS FOUNDATION TRUST"/>
        <s v="ROYAL SURREY COUNTY HOSPITAL NHS FOUNDATION TRUST"/>
        <s v="ROYAL UNITED HOSPITAL BATH NHS FOUNDATION TRUST"/>
        <s v="SOUTH ESSEX PARTNERSHIP UNIVERSITY NHS FOUNDATION TRUST"/>
        <s v="SOUTH WARWICKSHIRE NHS FOUNDATION TRUST"/>
        <s v="SOUTHERN HEALTH NHS FOUNDATION TRUST"/>
        <s v="ST HELENS AND KNOWSLEY HOSPITALS NHS TRUST"/>
        <s v="STAFFORDSHIRE AND STOKE ON TRENT PARTNERSHIP NHS TRUST"/>
        <s v="SURREY AND SUSSEX HEALTHCARE NHS TRUST"/>
        <s v="THE DUDLEY GROUP NHS FOUNDATION TRUST"/>
        <s v="THE ROTHERHAM NHS FOUNDATION TRUST"/>
        <s v="THE ROYAL BOURNEMOUTH AND CHRISTCHURCH HOSPITALS NHS FOUNDATION TRUST"/>
        <s v="UNIVERSITY HOSPITALS OF MORECAMBE BAY NHS FOUNDATION TRUST"/>
        <s v="WIRRAL UNIVERSITY TEACHING HOSPITAL NHS FOUNDATION TRUST"/>
        <s v="YORKSHIRE AMBULANCE SERVICE NHS TRUST"/>
        <s v="EAST LANCASHIRE HOSPITALS NHS TRUST"/>
        <s v="GLOUCESTERSHIRE HOSPITALS NHS FOUNDATION TRUST"/>
        <s v="GREAT ORMOND STREET HOSPITAL FOR CHILDREN NHS FOUNDATION TRUST"/>
        <s v="GUY'S AND ST THOMAS' NHS FOUNDATION TRUST"/>
        <s v="KING'S COLLEGE HOSPITAL NHS FOUNDATION TRUST"/>
        <s v="LANCASHIRE TEACHING HOSPITALS NHS FOUNDATION TRUST"/>
        <s v="LEEDS TEACHING HOSPITALS NHS TRUST"/>
        <s v="MID YORKSHIRE HOSPITALS NHS TRUST"/>
        <s v="NORFOLK AND NORWICH UNIVERSITY HOSPITALS NHS FOUNDATION TRUST"/>
        <s v="NORTHUMBRIA HEALTHCARE NHS FOUNDATION TRUST"/>
        <s v="NOTTINGHAM UNIVERSITY HOSPITALS NHS TRUST"/>
        <s v="NOTTINGHAMSHIRE HEALTHCARE NHS FOUNDATION TRUST"/>
        <s v="OXFORD UNIVERSITY HOSPITALS NHS FOUNDATION TRUST"/>
        <s v="PENNINE ACUTE HOSPITALS NHS TRUST"/>
        <s v="PLYMOUTH HOSPITALS NHS TRUST"/>
        <s v="SALFORD ROYAL NHS FOUNDATION TRUST"/>
        <s v="SOUTH TEES HOSPITALS NHS FOUNDATION TRUST"/>
        <s v="THE ROYAL WOLVERHAMPTON NHS TRUST"/>
        <s v="UNIVERSITY HOSPITALS BRISTOL NHS FOUNDATION TRUST"/>
        <s v="UNIVERSITY HOSPITALS OF LEICESTER NHS TRUST"/>
        <s v="YORK TEACHING HOSPITAL NHS FOUNDATION TRUST"/>
        <s v="5 BOROUGHS PARTNERSHIP NHS FOUNDATION TRUST"/>
        <s v="BARNET, ENFIELD AND HARINGEY MENTAL HEALTH NHS TRUST"/>
        <s v="BARNSLEY HOSPITAL NHS FOUNDATION TRUST"/>
        <s v="BLACK COUNTRY PARTNERSHIP NHS FOUNDATION TRUST"/>
        <s v="BRADFORD DISTRICT CARE NHS FOUNDATION TRUST"/>
        <s v="BRIDGEWATER COMMUNITY HEALTHCARE NHS FOUNDATION TRUST"/>
        <s v="BURTON HOSPITALS NHS FOUNDATION TRUST"/>
        <s v="CENTRAL LONDON COMMUNITY HEALTHCARE NHS TRUST"/>
        <s v="CHESHIRE AND WIRRAL PARTNERSHIP NHS FOUNDATION TRUST"/>
        <s v="CUMBRIA PARTNERSHIP NHS FOUNDATION TRUST"/>
        <s v="DERBYSHIRE COMMUNITY HEALTH SERVICES NHS FOUNDATION TRUST"/>
        <s v="DERBYSHIRE HEALTHCARE NHS FOUNDATION TRUST"/>
        <s v="DEVON PARTNERSHIP NHS TRUST"/>
        <s v="EAST MIDLANDS AMBULANCE SERVICE NHS TRUST"/>
        <s v="HARROGATE AND DISTRICT NHS FOUNDATION TRUST"/>
        <s v="HERTFORDSHIRE COMMUNITY NHS TRUST"/>
        <s v="HUMBER NHS FOUNDATION TRUST"/>
        <s v="ISLE OF WIGHT NHS TRUST"/>
        <s v="JAMES PAGET UNIVERSITY HOSPITALS NHS FOUNDATION TRUST"/>
        <s v="KENT AND MEDWAY NHS AND SOCIAL CARE PARTNERSHIP TRUST"/>
        <s v="KETTERING GENERAL HOSPITAL NHS FOUNDATION TRUST"/>
        <s v="LEEDS AND YORK PARTNERSHIP NHS FOUNDATION TRUST"/>
        <s v="LEEDS COMMUNITY HEALTHCARE NHS TRUST"/>
        <s v="LINCOLNSHIRE COMMUNITY HEALTH SERVICES NHS TRUST"/>
        <s v="LINCOLNSHIRE PARTNERSHIP NHS FOUNDATION TRUST"/>
        <s v="MANCHESTER MENTAL HEALTH AND SOCIAL CARE TRUST"/>
        <s v="NORFOLK COMMUNITY HEALTH AND CARE NHS TRUST"/>
        <s v="NORTH EAST AMBULANCE SERVICE NHS FOUNDATION TRUST"/>
        <s v="NORTH ESSEX PARTNERSHIP UNIVERSITY NHS FOUNDATION TRUST"/>
        <s v="NORTH STAFFORDSHIRE COMBINED HEALTHCARE NHS TRUST"/>
        <s v="NORTHAMPTONSHIRE HEALTHCARE NHS FOUNDATION TRUST"/>
        <s v="PAPWORTH HOSPITAL NHS FOUNDATION TRUST"/>
        <s v="QUEEN VICTORIA HOSPITAL NHS FOUNDATION TRUST"/>
        <s v="ROTHERHAM DONCASTER AND SOUTH HUMBER NHS FOUNDATION TRUST"/>
        <s v="SALISBURY NHS FOUNDATION TRUST"/>
        <s v="SHEFFIELD CHILDREN'S NHS FOUNDATION TRUST"/>
        <s v="SHEFFIELD HEALTH AND SOCIAL CARE NHS FOUNDATION TRUST"/>
        <s v="SHEFFIELD TEACHING HOSPITALS NHS FOUNDATION TRUST"/>
        <s v="SOMERSET PARTNERSHIP NHS FOUNDATION TRUST"/>
        <s v="SOUTH CENTRAL AMBULANCE SERVICE NHS FOUNDATION TRUST"/>
        <s v="SURREY AND BORDERS PARTNERSHIP NHS FOUNDATION TRUST"/>
        <s v="TAMESIDE HOSPITAL NHS FOUNDATION TRUST"/>
        <s v="TAVISTOCK AND PORTMAN NHS FOUNDATION TRUST"/>
        <s v="THE CLATTERBRIDGE CANCER CENTRE NHS FOUNDATION TRUST"/>
        <s v="THE QUEEN ELIZABETH HOSPITAL, KING'S LYNN, NHS FOUNDATION TRUST"/>
        <s v="THE ROBERT JONES AND AGNES HUNT ORTHOPAEDIC HOSPITAL NHS FOUNDATION TRUST"/>
        <s v="THE ROYAL ORTHOPAEDIC HOSPITAL NHS FOUNDATION TRUST"/>
        <s v="THE WALTON CENTRE NHS FOUNDATION TRUST"/>
      </sharedItems>
    </cacheField>
    <cacheField name="FT status" numFmtId="0">
      <sharedItems count="2">
        <s v="FT"/>
        <s v="NHS Trust"/>
      </sharedItems>
    </cacheField>
    <cacheField name="Region" numFmtId="0">
      <sharedItems count="4">
        <s v="North of England"/>
        <s v="South of England"/>
        <s v="Midlands &amp; East"/>
        <s v="London"/>
      </sharedItems>
    </cacheField>
    <cacheField name="Trust type" numFmtId="0">
      <sharedItems count="7">
        <s v="Specialist"/>
        <s v="Acute - DGH"/>
        <s v="Integrated"/>
        <s v="Mental Health"/>
        <s v="Acute - large/teaching"/>
        <s v="Ambulance"/>
        <s v="Community"/>
      </sharedItems>
    </cacheField>
    <cacheField name="Trust size" numFmtId="0">
      <sharedItems count="3">
        <s v="Medium"/>
        <s v="Large"/>
        <s v="Small"/>
      </sharedItems>
    </cacheField>
    <cacheField name="Chair role type" numFmtId="0">
      <sharedItems containsBlank="1" count="3">
        <s v="Permanent"/>
        <s v="Internal interim"/>
        <m/>
      </sharedItems>
    </cacheField>
    <cacheField name="Chair - basic remuneration" numFmtId="164">
      <sharedItems containsString="0" containsBlank="1" containsNumber="1" containsInteger="1" minValue="18621" maxValue="60000"/>
    </cacheField>
    <cacheField name="Chair - other remuneration / allowances" numFmtId="164">
      <sharedItems containsString="0" containsBlank="1" containsNumber="1" containsInteger="1" minValue="0" maxValue="7700"/>
    </cacheField>
    <cacheField name="Chair - total remuneration" numFmtId="164">
      <sharedItems containsString="0" containsBlank="1" containsNumber="1" containsInteger="1" minValue="18621" maxValue="62700"/>
    </cacheField>
    <cacheField name="Chair - days per month" numFmtId="0">
      <sharedItems containsDate="1" containsBlank="1" containsMixedTypes="1" minDate="1899-12-31T00:05:04" maxDate="1899-12-31T00:49:04"/>
    </cacheField>
    <cacheField name="Chair no. of days (cleaned)" numFmtId="1">
      <sharedItems containsString="0" containsBlank="1" containsNumber="1" minValue="2" maxValue="20"/>
    </cacheField>
    <cacheField name="Chair - days per year" numFmtId="1">
      <sharedItems containsString="0" containsBlank="1" containsNumber="1" minValue="24" maxValue="240"/>
    </cacheField>
    <cacheField name="Chair - daily rate" numFmtId="0">
      <sharedItems containsString="0" containsBlank="1" containsNumber="1" minValue="97.358333333333334" maxValue="1180.5555555555557"/>
    </cacheField>
    <cacheField name="Year of appointment" numFmtId="1">
      <sharedItems containsString="0" containsBlank="1" containsNumber="1" containsInteger="1" minValue="1995" maxValue="2015" count="14">
        <n v="2011"/>
        <n v="2009"/>
        <n v="2008"/>
        <n v="2014"/>
        <n v="2012"/>
        <n v="2015"/>
        <n v="2006"/>
        <n v="2013"/>
        <m/>
        <n v="2010"/>
        <n v="2007"/>
        <n v="1997"/>
        <n v="1995"/>
        <n v="2005"/>
      </sharedItems>
    </cacheField>
    <cacheField name="NED posts (filled)" numFmtId="0">
      <sharedItems containsString="0" containsBlank="1" containsNumber="1" containsInteger="1" minValue="4" maxValue="9"/>
    </cacheField>
    <cacheField name="NED posts (vacant)" numFmtId="0">
      <sharedItems containsString="0" containsBlank="1" containsNumber="1" containsInteger="1" minValue="0" maxValue="2"/>
    </cacheField>
    <cacheField name="NED % vacancies" numFmtId="9">
      <sharedItems containsString="0" containsBlank="1" containsNumber="1" minValue="0" maxValue="0.33333333333333331"/>
    </cacheField>
    <cacheField name="NED basic remuneration" numFmtId="164">
      <sharedItems containsString="0" containsBlank="1" containsNumber="1" containsInteger="1" minValue="6000" maxValue="17500"/>
    </cacheField>
    <cacheField name="NED other remuneration / allowances" numFmtId="164">
      <sharedItems containsString="0" containsBlank="1" containsNumber="1" containsInteger="1" minValue="0" maxValue="513"/>
    </cacheField>
    <cacheField name="NED - total remuneration" numFmtId="164">
      <sharedItems containsSemiMixedTypes="0" containsString="0" containsNumber="1" containsInteger="1" minValue="0" maxValue="17500"/>
    </cacheField>
    <cacheField name="NED - days per month" numFmtId="0">
      <sharedItems containsDate="1" containsBlank="1" containsMixedTypes="1" minDate="1899-12-31T00:01:04" maxDate="1899-12-31T00:37:04"/>
    </cacheField>
    <cacheField name="NED no. of days (cleaned)" numFmtId="0">
      <sharedItems containsString="0" containsBlank="1" containsNumber="1" minValue="2" maxValue="20"/>
    </cacheField>
    <cacheField name="NED - days per year" numFmtId="1">
      <sharedItems containsString="0" containsBlank="1" containsNumber="1" containsInteger="1" minValue="24" maxValue="240"/>
    </cacheField>
    <cacheField name="NED - daily rate" numFmtId="164">
      <sharedItems containsString="0" containsBlank="1" containsNumber="1" minValue="25.654166666666665" maxValue="478.4"/>
    </cacheField>
    <cacheField name="Less than a year" numFmtId="0">
      <sharedItems containsString="0" containsBlank="1" containsNumber="1" containsInteger="1" minValue="0" maxValue="5" count="7">
        <m/>
        <n v="1"/>
        <n v="0"/>
        <n v="2"/>
        <n v="3"/>
        <n v="4"/>
        <n v="5"/>
      </sharedItems>
    </cacheField>
    <cacheField name="1-2 years" numFmtId="0">
      <sharedItems containsString="0" containsBlank="1" containsNumber="1" containsInteger="1" minValue="0" maxValue="6"/>
    </cacheField>
    <cacheField name="3-4 years" numFmtId="0">
      <sharedItems containsString="0" containsBlank="1" containsNumber="1" containsInteger="1" minValue="0" maxValue="6"/>
    </cacheField>
    <cacheField name="5+ years" numFmtId="0">
      <sharedItems containsString="0" containsBlank="1" containsNumber="1" containsInteger="1" minValue="0" maxValue="6"/>
    </cacheField>
    <cacheField name="Vice Chair" numFmtId="0">
      <sharedItems containsBlank="1" count="3">
        <s v="Yes"/>
        <m/>
        <s v="No"/>
      </sharedItems>
    </cacheField>
    <cacheField name="Audit Chair" numFmtId="0">
      <sharedItems containsBlank="1" count="3">
        <s v="Yes"/>
        <m/>
        <s v="No"/>
      </sharedItems>
    </cacheField>
    <cacheField name="SID" numFmtId="0">
      <sharedItems containsBlank="1" count="3">
        <s v="Yes"/>
        <m/>
        <s v="No"/>
      </sharedItems>
    </cacheField>
    <cacheField name="Vice Chair uplift" numFmtId="0">
      <sharedItems containsBlank="1" count="7">
        <s v="£5,000+"/>
        <m/>
        <s v="£3,000-4,999"/>
        <s v="No uplift"/>
        <s v="£1,000-2,999"/>
        <s v="n/a"/>
        <s v="&lt;£1,000"/>
      </sharedItems>
    </cacheField>
    <cacheField name="Audit Chair uplift" numFmtId="0">
      <sharedItems containsBlank="1" count="7">
        <s v="£5,000+"/>
        <s v="&lt;£1,000"/>
        <s v="No uplift"/>
        <s v="£3,000-4,999"/>
        <s v="£1,000-2,999"/>
        <m/>
        <s v="n/a"/>
      </sharedItems>
    </cacheField>
    <cacheField name="SID uplift" numFmtId="0">
      <sharedItems containsBlank="1" count="7">
        <s v="£5,000+"/>
        <m/>
        <s v="£1,000-2,999"/>
        <s v="n/a"/>
        <s v="No uplift"/>
        <s v="£3,000-4,999"/>
        <s v="&lt;£1,000"/>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114">
  <r>
    <x v="0"/>
    <x v="0"/>
    <x v="0"/>
    <x v="0"/>
    <x v="0"/>
    <x v="0"/>
    <n v="42000"/>
    <m/>
    <n v="42000"/>
    <n v="10"/>
    <n v="10"/>
    <n v="120"/>
    <n v="350"/>
    <x v="0"/>
    <n v="6"/>
    <n v="0"/>
    <n v="0"/>
    <n v="13000"/>
    <m/>
    <n v="13000"/>
    <s v="4 days"/>
    <n v="4"/>
    <n v="48"/>
    <n v="270.83333333333331"/>
    <x v="0"/>
    <n v="3"/>
    <n v="1"/>
    <n v="2"/>
    <x v="0"/>
    <x v="0"/>
    <x v="0"/>
    <x v="0"/>
    <x v="0"/>
    <x v="0"/>
  </r>
  <r>
    <x v="1"/>
    <x v="0"/>
    <x v="0"/>
    <x v="1"/>
    <x v="0"/>
    <x v="0"/>
    <n v="45000"/>
    <m/>
    <n v="45000"/>
    <n v="10"/>
    <n v="10"/>
    <n v="120"/>
    <n v="375"/>
    <x v="1"/>
    <n v="6"/>
    <m/>
    <m/>
    <n v="12000"/>
    <n v="0"/>
    <n v="12000"/>
    <s v="NK"/>
    <m/>
    <m/>
    <m/>
    <x v="1"/>
    <n v="2"/>
    <n v="1"/>
    <n v="2"/>
    <x v="1"/>
    <x v="0"/>
    <x v="1"/>
    <x v="1"/>
    <x v="1"/>
    <x v="1"/>
  </r>
  <r>
    <x v="2"/>
    <x v="0"/>
    <x v="1"/>
    <x v="1"/>
    <x v="0"/>
    <x v="0"/>
    <n v="45300"/>
    <m/>
    <n v="45300"/>
    <s v="Not contracted to work"/>
    <m/>
    <m/>
    <m/>
    <x v="2"/>
    <n v="6"/>
    <n v="0"/>
    <n v="0"/>
    <n v="12800"/>
    <m/>
    <n v="12800"/>
    <s v="Not contracted to work"/>
    <m/>
    <m/>
    <m/>
    <x v="2"/>
    <n v="2"/>
    <n v="0"/>
    <n v="4"/>
    <x v="2"/>
    <x v="0"/>
    <x v="2"/>
    <x v="1"/>
    <x v="2"/>
    <x v="1"/>
  </r>
  <r>
    <x v="3"/>
    <x v="0"/>
    <x v="1"/>
    <x v="2"/>
    <x v="0"/>
    <x v="0"/>
    <n v="45000"/>
    <m/>
    <n v="45000"/>
    <n v="12"/>
    <n v="12"/>
    <n v="144"/>
    <n v="312.5"/>
    <x v="1"/>
    <n v="6"/>
    <n v="0"/>
    <n v="0"/>
    <n v="11500"/>
    <m/>
    <n v="11500"/>
    <n v="3"/>
    <n v="3"/>
    <n v="36"/>
    <n v="319.44444444444446"/>
    <x v="3"/>
    <n v="1"/>
    <n v="1"/>
    <n v="2"/>
    <x v="0"/>
    <x v="0"/>
    <x v="0"/>
    <x v="2"/>
    <x v="3"/>
    <x v="2"/>
  </r>
  <r>
    <x v="4"/>
    <x v="0"/>
    <x v="2"/>
    <x v="3"/>
    <x v="0"/>
    <x v="0"/>
    <n v="42500"/>
    <m/>
    <n v="42500"/>
    <n v="3"/>
    <n v="3"/>
    <n v="36"/>
    <n v="1180.5555555555557"/>
    <x v="3"/>
    <n v="6"/>
    <n v="0"/>
    <n v="0"/>
    <n v="17500"/>
    <m/>
    <n v="17500"/>
    <n v="4"/>
    <n v="4"/>
    <n v="48"/>
    <n v="364.58333333333331"/>
    <x v="2"/>
    <n v="5"/>
    <n v="1"/>
    <m/>
    <x v="0"/>
    <x v="0"/>
    <x v="2"/>
    <x v="2"/>
    <x v="2"/>
    <x v="3"/>
  </r>
  <r>
    <x v="5"/>
    <x v="0"/>
    <x v="0"/>
    <x v="4"/>
    <x v="0"/>
    <x v="0"/>
    <n v="50012"/>
    <m/>
    <n v="50012"/>
    <n v="12"/>
    <n v="12"/>
    <n v="144"/>
    <n v="347.30555555555554"/>
    <x v="4"/>
    <n v="7"/>
    <m/>
    <m/>
    <n v="13312"/>
    <m/>
    <n v="13312"/>
    <n v="4"/>
    <n v="4"/>
    <n v="48"/>
    <n v="277.33333333333331"/>
    <x v="0"/>
    <n v="3"/>
    <n v="3"/>
    <n v="1"/>
    <x v="0"/>
    <x v="0"/>
    <x v="2"/>
    <x v="3"/>
    <x v="0"/>
    <x v="3"/>
  </r>
  <r>
    <x v="6"/>
    <x v="0"/>
    <x v="0"/>
    <x v="2"/>
    <x v="0"/>
    <x v="0"/>
    <n v="60000"/>
    <m/>
    <n v="60000"/>
    <n v="12"/>
    <n v="12"/>
    <n v="144"/>
    <n v="416.66666666666669"/>
    <x v="4"/>
    <n v="6"/>
    <n v="0"/>
    <n v="0"/>
    <n v="12000"/>
    <m/>
    <n v="12000"/>
    <n v="4"/>
    <n v="4"/>
    <n v="48"/>
    <n v="250"/>
    <x v="1"/>
    <n v="2"/>
    <n v="2"/>
    <n v="1"/>
    <x v="0"/>
    <x v="0"/>
    <x v="0"/>
    <x v="4"/>
    <x v="4"/>
    <x v="2"/>
  </r>
  <r>
    <x v="7"/>
    <x v="0"/>
    <x v="0"/>
    <x v="1"/>
    <x v="0"/>
    <x v="0"/>
    <n v="52500"/>
    <m/>
    <n v="52500"/>
    <n v="12"/>
    <n v="12"/>
    <n v="144"/>
    <n v="364.58333333333331"/>
    <x v="0"/>
    <n v="6"/>
    <n v="0"/>
    <n v="0"/>
    <n v="13137"/>
    <n v="0"/>
    <n v="13137"/>
    <n v="3"/>
    <n v="3"/>
    <n v="36"/>
    <n v="364.91666666666669"/>
    <x v="0"/>
    <n v="3"/>
    <n v="3"/>
    <m/>
    <x v="0"/>
    <x v="0"/>
    <x v="0"/>
    <x v="4"/>
    <x v="3"/>
    <x v="2"/>
  </r>
  <r>
    <x v="8"/>
    <x v="0"/>
    <x v="2"/>
    <x v="1"/>
    <x v="0"/>
    <x v="0"/>
    <n v="49005"/>
    <m/>
    <n v="49005"/>
    <n v="8"/>
    <n v="8"/>
    <n v="96"/>
    <n v="510.46875"/>
    <x v="5"/>
    <n v="7"/>
    <m/>
    <m/>
    <n v="13364"/>
    <m/>
    <n v="13364"/>
    <n v="3"/>
    <n v="3"/>
    <n v="36"/>
    <n v="371.22222222222223"/>
    <x v="3"/>
    <m/>
    <n v="1"/>
    <n v="4"/>
    <x v="0"/>
    <x v="0"/>
    <x v="0"/>
    <x v="3"/>
    <x v="2"/>
    <x v="4"/>
  </r>
  <r>
    <x v="9"/>
    <x v="1"/>
    <x v="2"/>
    <x v="2"/>
    <x v="0"/>
    <x v="0"/>
    <n v="35000"/>
    <n v="2917"/>
    <n v="37917"/>
    <n v="12"/>
    <n v="12"/>
    <n v="144"/>
    <n v="263.3125"/>
    <x v="5"/>
    <n v="6"/>
    <n v="1"/>
    <n v="0.14285714285714285"/>
    <n v="6157"/>
    <n v="513"/>
    <n v="6670"/>
    <n v="2"/>
    <n v="2"/>
    <n v="24"/>
    <n v="277.91666666666669"/>
    <x v="4"/>
    <m/>
    <n v="2"/>
    <n v="1"/>
    <x v="0"/>
    <x v="0"/>
    <x v="0"/>
    <x v="3"/>
    <x v="2"/>
    <x v="4"/>
  </r>
  <r>
    <x v="10"/>
    <x v="0"/>
    <x v="1"/>
    <x v="2"/>
    <x v="0"/>
    <x v="0"/>
    <n v="44250"/>
    <n v="0"/>
    <n v="44250"/>
    <n v="12"/>
    <n v="12"/>
    <n v="144"/>
    <n v="307.29166666666669"/>
    <x v="3"/>
    <n v="7"/>
    <n v="0"/>
    <n v="0"/>
    <n v="13000"/>
    <n v="0"/>
    <n v="13000"/>
    <n v="4"/>
    <n v="4"/>
    <n v="48"/>
    <n v="270.83333333333331"/>
    <x v="1"/>
    <n v="6"/>
    <n v="0"/>
    <n v="0"/>
    <x v="0"/>
    <x v="0"/>
    <x v="0"/>
    <x v="0"/>
    <x v="4"/>
    <x v="2"/>
  </r>
  <r>
    <x v="11"/>
    <x v="0"/>
    <x v="1"/>
    <x v="1"/>
    <x v="0"/>
    <x v="0"/>
    <n v="60000"/>
    <m/>
    <n v="60000"/>
    <m/>
    <m/>
    <m/>
    <m/>
    <x v="6"/>
    <n v="5"/>
    <m/>
    <m/>
    <m/>
    <m/>
    <n v="0"/>
    <m/>
    <m/>
    <m/>
    <m/>
    <x v="0"/>
    <n v="1"/>
    <n v="2"/>
    <n v="2"/>
    <x v="1"/>
    <x v="1"/>
    <x v="0"/>
    <x v="1"/>
    <x v="5"/>
    <x v="1"/>
  </r>
  <r>
    <x v="12"/>
    <x v="0"/>
    <x v="2"/>
    <x v="2"/>
    <x v="0"/>
    <x v="0"/>
    <n v="50000"/>
    <m/>
    <n v="50000"/>
    <n v="4"/>
    <n v="4"/>
    <n v="48"/>
    <n v="1041.6666666666667"/>
    <x v="3"/>
    <n v="6"/>
    <n v="0"/>
    <n v="0"/>
    <n v="15000"/>
    <m/>
    <n v="15000"/>
    <s v="3-4"/>
    <n v="3.5"/>
    <n v="42"/>
    <n v="357.14285714285717"/>
    <x v="3"/>
    <m/>
    <n v="2"/>
    <n v="2"/>
    <x v="2"/>
    <x v="0"/>
    <x v="0"/>
    <x v="5"/>
    <x v="3"/>
    <x v="4"/>
  </r>
  <r>
    <x v="13"/>
    <x v="0"/>
    <x v="3"/>
    <x v="4"/>
    <x v="0"/>
    <x v="0"/>
    <n v="40000"/>
    <m/>
    <n v="40000"/>
    <n v="9"/>
    <n v="9"/>
    <n v="108"/>
    <n v="370.37037037037038"/>
    <x v="7"/>
    <n v="6"/>
    <m/>
    <m/>
    <n v="12000"/>
    <m/>
    <n v="12000"/>
    <m/>
    <m/>
    <m/>
    <m/>
    <x v="2"/>
    <n v="4"/>
    <n v="2"/>
    <m/>
    <x v="0"/>
    <x v="0"/>
    <x v="0"/>
    <x v="3"/>
    <x v="2"/>
    <x v="4"/>
  </r>
  <r>
    <x v="14"/>
    <x v="1"/>
    <x v="2"/>
    <x v="1"/>
    <x v="0"/>
    <x v="0"/>
    <n v="35000"/>
    <m/>
    <n v="35000"/>
    <n v="8"/>
    <n v="8"/>
    <n v="96"/>
    <n v="364.58333333333331"/>
    <x v="5"/>
    <n v="5"/>
    <n v="0"/>
    <n v="0"/>
    <n v="6157"/>
    <n v="0"/>
    <n v="6157"/>
    <n v="5"/>
    <n v="5"/>
    <n v="60"/>
    <n v="102.61666666666666"/>
    <x v="2"/>
    <n v="2"/>
    <n v="0"/>
    <n v="3"/>
    <x v="2"/>
    <x v="2"/>
    <x v="2"/>
    <x v="1"/>
    <x v="5"/>
    <x v="1"/>
  </r>
  <r>
    <x v="15"/>
    <x v="1"/>
    <x v="2"/>
    <x v="2"/>
    <x v="0"/>
    <x v="0"/>
    <n v="35000"/>
    <m/>
    <n v="35000"/>
    <n v="12"/>
    <n v="12"/>
    <n v="144"/>
    <n v="243.05555555555554"/>
    <x v="5"/>
    <n v="5"/>
    <n v="1"/>
    <n v="0.16666666666666666"/>
    <n v="6157"/>
    <m/>
    <n v="6157"/>
    <n v="4"/>
    <n v="4"/>
    <n v="48"/>
    <n v="128.27083333333334"/>
    <x v="3"/>
    <n v="2"/>
    <m/>
    <n v="1"/>
    <x v="0"/>
    <x v="0"/>
    <x v="0"/>
    <x v="3"/>
    <x v="2"/>
    <x v="4"/>
  </r>
  <r>
    <x v="16"/>
    <x v="0"/>
    <x v="2"/>
    <x v="4"/>
    <x v="0"/>
    <x v="0"/>
    <n v="40000"/>
    <m/>
    <n v="40000"/>
    <n v="4"/>
    <n v="4"/>
    <n v="48"/>
    <n v="833.33333333333337"/>
    <x v="3"/>
    <n v="6"/>
    <n v="0"/>
    <n v="0"/>
    <n v="11000"/>
    <m/>
    <n v="11000"/>
    <n v="4"/>
    <n v="4"/>
    <n v="48"/>
    <n v="229.16666666666666"/>
    <x v="1"/>
    <n v="2"/>
    <n v="2"/>
    <n v="1"/>
    <x v="0"/>
    <x v="0"/>
    <x v="0"/>
    <x v="0"/>
    <x v="0"/>
    <x v="4"/>
  </r>
  <r>
    <x v="17"/>
    <x v="0"/>
    <x v="1"/>
    <x v="1"/>
    <x v="0"/>
    <x v="0"/>
    <n v="60000"/>
    <m/>
    <n v="60000"/>
    <n v="12"/>
    <n v="12"/>
    <n v="144"/>
    <n v="416.66666666666669"/>
    <x v="3"/>
    <n v="5"/>
    <n v="1"/>
    <n v="0.16666666666666666"/>
    <n v="12180"/>
    <m/>
    <n v="12180"/>
    <n v="3"/>
    <n v="3"/>
    <n v="36"/>
    <n v="338.33333333333331"/>
    <x v="3"/>
    <n v="1"/>
    <n v="2"/>
    <m/>
    <x v="1"/>
    <x v="1"/>
    <x v="0"/>
    <x v="1"/>
    <x v="5"/>
    <x v="4"/>
  </r>
  <r>
    <x v="18"/>
    <x v="1"/>
    <x v="0"/>
    <x v="2"/>
    <x v="0"/>
    <x v="0"/>
    <n v="21105"/>
    <m/>
    <n v="21105"/>
    <n v="2.5"/>
    <n v="2.5"/>
    <n v="30"/>
    <n v="703.5"/>
    <x v="2"/>
    <n v="6"/>
    <n v="0"/>
    <n v="0"/>
    <n v="6095"/>
    <m/>
    <n v="6095"/>
    <n v="2.5"/>
    <n v="2.5"/>
    <n v="30"/>
    <n v="203.16666666666666"/>
    <x v="1"/>
    <n v="3"/>
    <n v="1"/>
    <n v="1"/>
    <x v="0"/>
    <x v="0"/>
    <x v="0"/>
    <x v="3"/>
    <x v="2"/>
    <x v="4"/>
  </r>
  <r>
    <x v="19"/>
    <x v="0"/>
    <x v="2"/>
    <x v="2"/>
    <x v="0"/>
    <x v="0"/>
    <n v="45000"/>
    <m/>
    <n v="45000"/>
    <n v="12"/>
    <n v="12"/>
    <n v="144"/>
    <n v="312.5"/>
    <x v="7"/>
    <n v="6"/>
    <m/>
    <m/>
    <n v="11000"/>
    <m/>
    <n v="11000"/>
    <n v="4"/>
    <n v="4"/>
    <n v="48"/>
    <n v="229.16666666666666"/>
    <x v="3"/>
    <n v="2"/>
    <n v="1"/>
    <n v="1"/>
    <x v="0"/>
    <x v="0"/>
    <x v="0"/>
    <x v="5"/>
    <x v="3"/>
    <x v="5"/>
  </r>
  <r>
    <x v="20"/>
    <x v="0"/>
    <x v="3"/>
    <x v="2"/>
    <x v="0"/>
    <x v="1"/>
    <n v="45000"/>
    <m/>
    <n v="45000"/>
    <m/>
    <m/>
    <m/>
    <m/>
    <x v="8"/>
    <n v="5"/>
    <m/>
    <m/>
    <n v="15000"/>
    <m/>
    <n v="15000"/>
    <n v="4"/>
    <n v="4"/>
    <n v="48"/>
    <n v="312.5"/>
    <x v="3"/>
    <n v="0"/>
    <n v="1"/>
    <n v="2"/>
    <x v="0"/>
    <x v="0"/>
    <x v="0"/>
    <x v="2"/>
    <x v="3"/>
    <x v="5"/>
  </r>
  <r>
    <x v="21"/>
    <x v="0"/>
    <x v="0"/>
    <x v="2"/>
    <x v="0"/>
    <x v="0"/>
    <n v="51100"/>
    <n v="0"/>
    <n v="51100"/>
    <n v="15"/>
    <n v="15"/>
    <n v="180"/>
    <n v="283.88888888888891"/>
    <x v="1"/>
    <n v="5"/>
    <n v="0"/>
    <n v="0"/>
    <n v="15330"/>
    <n v="0"/>
    <n v="15330"/>
    <n v="5"/>
    <n v="5"/>
    <n v="60"/>
    <n v="255.5"/>
    <x v="3"/>
    <m/>
    <m/>
    <n v="3"/>
    <x v="0"/>
    <x v="0"/>
    <x v="0"/>
    <x v="3"/>
    <x v="2"/>
    <x v="4"/>
  </r>
  <r>
    <x v="22"/>
    <x v="1"/>
    <x v="0"/>
    <x v="5"/>
    <x v="0"/>
    <x v="0"/>
    <n v="35000"/>
    <m/>
    <n v="35000"/>
    <s v="Full Time"/>
    <n v="20"/>
    <n v="240"/>
    <n v="145.83333333333334"/>
    <x v="5"/>
    <n v="4"/>
    <n v="1"/>
    <n v="0.2"/>
    <n v="6157"/>
    <m/>
    <n v="6157"/>
    <s v="Part Time (0.5 WTE)"/>
    <n v="10"/>
    <n v="120"/>
    <n v="51.30833333333333"/>
    <x v="1"/>
    <n v="3"/>
    <m/>
    <m/>
    <x v="0"/>
    <x v="0"/>
    <x v="0"/>
    <x v="3"/>
    <x v="2"/>
    <x v="4"/>
  </r>
  <r>
    <x v="23"/>
    <x v="1"/>
    <x v="2"/>
    <x v="1"/>
    <x v="0"/>
    <x v="0"/>
    <n v="21200"/>
    <m/>
    <n v="21200"/>
    <n v="3"/>
    <n v="3"/>
    <n v="36"/>
    <n v="588.88888888888891"/>
    <x v="4"/>
    <n v="6"/>
    <n v="1"/>
    <n v="0.14285714285714285"/>
    <n v="6157"/>
    <m/>
    <n v="6157"/>
    <n v="3"/>
    <n v="3"/>
    <n v="36"/>
    <n v="171.02777777777777"/>
    <x v="1"/>
    <m/>
    <n v="3"/>
    <n v="2"/>
    <x v="0"/>
    <x v="0"/>
    <x v="2"/>
    <x v="3"/>
    <x v="2"/>
    <x v="3"/>
  </r>
  <r>
    <x v="24"/>
    <x v="1"/>
    <x v="1"/>
    <x v="2"/>
    <x v="0"/>
    <x v="0"/>
    <n v="18621"/>
    <m/>
    <n v="18621"/>
    <n v="8"/>
    <n v="8"/>
    <n v="96"/>
    <n v="193.96875"/>
    <x v="0"/>
    <n v="4"/>
    <n v="1"/>
    <n v="0.2"/>
    <n v="6157"/>
    <m/>
    <n v="6157"/>
    <n v="4"/>
    <n v="4"/>
    <n v="48"/>
    <n v="128.27083333333334"/>
    <x v="1"/>
    <n v="1"/>
    <n v="2"/>
    <m/>
    <x v="0"/>
    <x v="0"/>
    <x v="0"/>
    <x v="3"/>
    <x v="2"/>
    <x v="4"/>
  </r>
  <r>
    <x v="25"/>
    <x v="0"/>
    <x v="0"/>
    <x v="2"/>
    <x v="0"/>
    <x v="0"/>
    <n v="40000"/>
    <n v="0"/>
    <n v="40000"/>
    <n v="12"/>
    <n v="12"/>
    <n v="144"/>
    <n v="277.77777777777777"/>
    <x v="8"/>
    <n v="5"/>
    <n v="0"/>
    <n v="0"/>
    <n v="12500"/>
    <m/>
    <n v="12500"/>
    <n v="12"/>
    <n v="12"/>
    <n v="144"/>
    <n v="86.805555555555557"/>
    <x v="2"/>
    <n v="3"/>
    <n v="2"/>
    <n v="0"/>
    <x v="0"/>
    <x v="0"/>
    <x v="0"/>
    <x v="5"/>
    <x v="6"/>
    <x v="3"/>
  </r>
  <r>
    <x v="26"/>
    <x v="0"/>
    <x v="0"/>
    <x v="3"/>
    <x v="0"/>
    <x v="0"/>
    <n v="50794"/>
    <m/>
    <n v="50794"/>
    <n v="14"/>
    <n v="14"/>
    <n v="168"/>
    <n v="302.34523809523807"/>
    <x v="7"/>
    <n v="7"/>
    <n v="0"/>
    <n v="0"/>
    <n v="13500"/>
    <n v="0"/>
    <n v="13500"/>
    <n v="4"/>
    <n v="4"/>
    <n v="48"/>
    <n v="281.25"/>
    <x v="4"/>
    <n v="1"/>
    <n v="1"/>
    <n v="2"/>
    <x v="0"/>
    <x v="0"/>
    <x v="0"/>
    <x v="4"/>
    <x v="4"/>
    <x v="2"/>
  </r>
  <r>
    <x v="27"/>
    <x v="0"/>
    <x v="1"/>
    <x v="2"/>
    <x v="0"/>
    <x v="0"/>
    <n v="40599"/>
    <m/>
    <n v="40599"/>
    <m/>
    <m/>
    <m/>
    <m/>
    <x v="7"/>
    <n v="8"/>
    <m/>
    <m/>
    <n v="12180"/>
    <m/>
    <n v="12180"/>
    <m/>
    <m/>
    <m/>
    <m/>
    <x v="3"/>
    <m/>
    <n v="6"/>
    <m/>
    <x v="2"/>
    <x v="2"/>
    <x v="2"/>
    <x v="1"/>
    <x v="5"/>
    <x v="1"/>
  </r>
  <r>
    <x v="28"/>
    <x v="0"/>
    <x v="3"/>
    <x v="2"/>
    <x v="0"/>
    <x v="0"/>
    <n v="55189"/>
    <n v="0"/>
    <n v="55189"/>
    <n v="17.3"/>
    <n v="17.3"/>
    <n v="207.60000000000002"/>
    <n v="265.8429672447013"/>
    <x v="5"/>
    <n v="6"/>
    <n v="0"/>
    <n v="0"/>
    <n v="12735"/>
    <n v="0"/>
    <n v="12735"/>
    <n v="4"/>
    <n v="4"/>
    <n v="48"/>
    <n v="265.3125"/>
    <x v="1"/>
    <m/>
    <n v="1"/>
    <n v="4"/>
    <x v="0"/>
    <x v="0"/>
    <x v="0"/>
    <x v="3"/>
    <x v="0"/>
    <x v="5"/>
  </r>
  <r>
    <x v="29"/>
    <x v="0"/>
    <x v="2"/>
    <x v="1"/>
    <x v="0"/>
    <x v="0"/>
    <n v="42000"/>
    <m/>
    <n v="42000"/>
    <s v="12 (3 days per week)"/>
    <n v="12"/>
    <n v="144"/>
    <n v="291.66666666666669"/>
    <x v="7"/>
    <n v="6"/>
    <n v="0"/>
    <n v="0"/>
    <n v="12200"/>
    <m/>
    <n v="12200"/>
    <n v="3"/>
    <n v="3"/>
    <n v="36"/>
    <n v="338.88888888888891"/>
    <x v="2"/>
    <n v="2"/>
    <n v="4"/>
    <m/>
    <x v="1"/>
    <x v="0"/>
    <x v="0"/>
    <x v="1"/>
    <x v="3"/>
    <x v="5"/>
  </r>
  <r>
    <x v="30"/>
    <x v="0"/>
    <x v="1"/>
    <x v="1"/>
    <x v="0"/>
    <x v="0"/>
    <n v="40000"/>
    <m/>
    <n v="40000"/>
    <s v="No contractual obligation"/>
    <m/>
    <m/>
    <m/>
    <x v="0"/>
    <n v="6"/>
    <m/>
    <m/>
    <n v="12000"/>
    <m/>
    <n v="12000"/>
    <s v="No contractual obligation"/>
    <m/>
    <m/>
    <m/>
    <x v="1"/>
    <n v="1"/>
    <m/>
    <n v="4"/>
    <x v="0"/>
    <x v="0"/>
    <x v="0"/>
    <x v="4"/>
    <x v="3"/>
    <x v="2"/>
  </r>
  <r>
    <x v="31"/>
    <x v="0"/>
    <x v="1"/>
    <x v="1"/>
    <x v="0"/>
    <x v="0"/>
    <n v="41832"/>
    <n v="0"/>
    <n v="41832"/>
    <n v="12"/>
    <n v="12"/>
    <n v="144"/>
    <n v="290.5"/>
    <x v="5"/>
    <n v="4"/>
    <n v="1"/>
    <n v="0.2"/>
    <n v="10590"/>
    <n v="0"/>
    <n v="10590"/>
    <s v="2.5-3 days"/>
    <n v="2.5"/>
    <n v="30"/>
    <n v="353"/>
    <x v="2"/>
    <n v="1"/>
    <n v="0"/>
    <n v="3"/>
    <x v="0"/>
    <x v="0"/>
    <x v="0"/>
    <x v="6"/>
    <x v="1"/>
    <x v="6"/>
  </r>
  <r>
    <x v="32"/>
    <x v="0"/>
    <x v="1"/>
    <x v="1"/>
    <x v="0"/>
    <x v="0"/>
    <n v="47500"/>
    <m/>
    <n v="47500"/>
    <s v="As and when required"/>
    <m/>
    <m/>
    <m/>
    <x v="9"/>
    <n v="5"/>
    <n v="0"/>
    <n v="0"/>
    <n v="13750"/>
    <m/>
    <n v="13750"/>
    <s v="As and when required"/>
    <m/>
    <m/>
    <m/>
    <x v="1"/>
    <n v="0"/>
    <n v="3"/>
    <n v="1"/>
    <x v="0"/>
    <x v="0"/>
    <x v="0"/>
    <x v="6"/>
    <x v="4"/>
    <x v="6"/>
  </r>
  <r>
    <x v="33"/>
    <x v="0"/>
    <x v="2"/>
    <x v="2"/>
    <x v="0"/>
    <x v="0"/>
    <n v="59806"/>
    <m/>
    <n v="59806"/>
    <n v="16"/>
    <n v="16"/>
    <n v="192"/>
    <n v="311.48958333333331"/>
    <x v="2"/>
    <n v="6"/>
    <m/>
    <m/>
    <n v="16522"/>
    <m/>
    <n v="16522"/>
    <n v="5"/>
    <n v="5"/>
    <n v="60"/>
    <n v="275.36666666666667"/>
    <x v="1"/>
    <m/>
    <n v="1"/>
    <n v="4"/>
    <x v="0"/>
    <x v="0"/>
    <x v="0"/>
    <x v="3"/>
    <x v="2"/>
    <x v="4"/>
  </r>
  <r>
    <x v="34"/>
    <x v="0"/>
    <x v="2"/>
    <x v="2"/>
    <x v="0"/>
    <x v="0"/>
    <n v="42500"/>
    <m/>
    <n v="42500"/>
    <s v="8-12"/>
    <n v="10"/>
    <n v="120"/>
    <n v="354.16666666666669"/>
    <x v="5"/>
    <n v="5"/>
    <n v="1"/>
    <n v="0.16666666666666666"/>
    <n v="10000"/>
    <m/>
    <n v="10000"/>
    <s v="2-3"/>
    <n v="2.5"/>
    <n v="30"/>
    <n v="333.33333333333331"/>
    <x v="2"/>
    <n v="2"/>
    <n v="1"/>
    <n v="2"/>
    <x v="0"/>
    <x v="0"/>
    <x v="0"/>
    <x v="5"/>
    <x v="4"/>
    <x v="2"/>
  </r>
  <r>
    <x v="35"/>
    <x v="0"/>
    <x v="1"/>
    <x v="2"/>
    <x v="0"/>
    <x v="0"/>
    <n v="45000"/>
    <m/>
    <n v="45000"/>
    <n v="12"/>
    <n v="12"/>
    <n v="144"/>
    <n v="312.5"/>
    <x v="5"/>
    <n v="6"/>
    <n v="0"/>
    <n v="0"/>
    <n v="13000"/>
    <n v="1"/>
    <n v="13001"/>
    <s v="2-3 days per month; SID &amp; Dep Chair 3-4 days per month"/>
    <n v="2.5"/>
    <n v="30"/>
    <n v="433.36666666666667"/>
    <x v="5"/>
    <m/>
    <m/>
    <m/>
    <x v="0"/>
    <x v="0"/>
    <x v="0"/>
    <x v="0"/>
    <x v="3"/>
    <x v="0"/>
  </r>
  <r>
    <x v="36"/>
    <x v="1"/>
    <x v="0"/>
    <x v="1"/>
    <x v="0"/>
    <x v="0"/>
    <n v="22000"/>
    <m/>
    <n v="22000"/>
    <n v="8"/>
    <n v="8"/>
    <n v="96"/>
    <n v="229.16666666666666"/>
    <x v="3"/>
    <n v="5"/>
    <n v="0"/>
    <n v="0"/>
    <n v="6000"/>
    <m/>
    <n v="6000"/>
    <n v="3"/>
    <n v="3"/>
    <n v="36"/>
    <n v="166.66666666666666"/>
    <x v="1"/>
    <n v="1"/>
    <n v="2"/>
    <n v="1"/>
    <x v="0"/>
    <x v="0"/>
    <x v="0"/>
    <x v="3"/>
    <x v="2"/>
    <x v="4"/>
  </r>
  <r>
    <x v="37"/>
    <x v="1"/>
    <x v="2"/>
    <x v="2"/>
    <x v="0"/>
    <x v="1"/>
    <n v="36000"/>
    <m/>
    <n v="36000"/>
    <n v="12"/>
    <n v="12"/>
    <n v="144"/>
    <n v="250"/>
    <x v="5"/>
    <n v="4"/>
    <m/>
    <m/>
    <n v="6157"/>
    <m/>
    <n v="6157"/>
    <n v="2.5"/>
    <n v="2.5"/>
    <n v="30"/>
    <n v="205.23333333333332"/>
    <x v="3"/>
    <m/>
    <n v="2"/>
    <m/>
    <x v="0"/>
    <x v="0"/>
    <x v="0"/>
    <x v="3"/>
    <x v="2"/>
    <x v="4"/>
  </r>
  <r>
    <x v="38"/>
    <x v="1"/>
    <x v="1"/>
    <x v="1"/>
    <x v="0"/>
    <x v="1"/>
    <m/>
    <m/>
    <m/>
    <m/>
    <m/>
    <m/>
    <m/>
    <x v="3"/>
    <n v="5"/>
    <n v="0"/>
    <n v="0"/>
    <m/>
    <m/>
    <n v="0"/>
    <m/>
    <m/>
    <m/>
    <m/>
    <x v="1"/>
    <n v="3"/>
    <n v="1"/>
    <m/>
    <x v="0"/>
    <x v="0"/>
    <x v="1"/>
    <x v="1"/>
    <x v="5"/>
    <x v="1"/>
  </r>
  <r>
    <x v="39"/>
    <x v="0"/>
    <x v="2"/>
    <x v="2"/>
    <x v="0"/>
    <x v="0"/>
    <n v="47846"/>
    <n v="0"/>
    <n v="47846"/>
    <s v="8-12 (2 -3 days a week)"/>
    <n v="10"/>
    <n v="120"/>
    <n v="398.71666666666664"/>
    <x v="5"/>
    <n v="4"/>
    <n v="0"/>
    <n v="0"/>
    <n v="13059"/>
    <m/>
    <n v="13059"/>
    <s v="at least 3"/>
    <n v="3"/>
    <n v="36"/>
    <n v="362.75"/>
    <x v="1"/>
    <m/>
    <n v="1"/>
    <n v="2"/>
    <x v="2"/>
    <x v="0"/>
    <x v="0"/>
    <x v="5"/>
    <x v="3"/>
    <x v="0"/>
  </r>
  <r>
    <x v="40"/>
    <x v="0"/>
    <x v="0"/>
    <x v="2"/>
    <x v="0"/>
    <x v="0"/>
    <n v="50000"/>
    <n v="0"/>
    <n v="50000"/>
    <s v="8 days per month"/>
    <n v="8"/>
    <n v="96"/>
    <n v="520.83333333333337"/>
    <x v="3"/>
    <n v="6"/>
    <n v="0"/>
    <n v="0"/>
    <n v="16500"/>
    <n v="0"/>
    <n v="16500"/>
    <s v="3-4 days per month"/>
    <n v="3.5"/>
    <n v="42"/>
    <n v="392.85714285714283"/>
    <x v="0"/>
    <n v="2"/>
    <n v="3"/>
    <n v="2"/>
    <x v="0"/>
    <x v="0"/>
    <x v="0"/>
    <x v="3"/>
    <x v="2"/>
    <x v="4"/>
  </r>
  <r>
    <x v="41"/>
    <x v="0"/>
    <x v="1"/>
    <x v="1"/>
    <x v="0"/>
    <x v="0"/>
    <n v="55000"/>
    <m/>
    <n v="55000"/>
    <s v="4 days but does much more "/>
    <n v="4"/>
    <n v="48"/>
    <n v="1145.8333333333333"/>
    <x v="9"/>
    <n v="6"/>
    <m/>
    <m/>
    <n v="13000"/>
    <m/>
    <n v="13000"/>
    <s v="2-3"/>
    <n v="2.5"/>
    <n v="30"/>
    <n v="433.33333333333331"/>
    <x v="1"/>
    <n v="2"/>
    <m/>
    <n v="3"/>
    <x v="0"/>
    <x v="0"/>
    <x v="0"/>
    <x v="1"/>
    <x v="2"/>
    <x v="1"/>
  </r>
  <r>
    <x v="42"/>
    <x v="0"/>
    <x v="0"/>
    <x v="4"/>
    <x v="0"/>
    <x v="0"/>
    <n v="40000"/>
    <m/>
    <n v="40000"/>
    <n v="12"/>
    <n v="12"/>
    <n v="144"/>
    <n v="277.77777777777777"/>
    <x v="3"/>
    <n v="7"/>
    <n v="0"/>
    <n v="0"/>
    <n v="12000"/>
    <m/>
    <n v="12000"/>
    <n v="8"/>
    <n v="8"/>
    <n v="96"/>
    <n v="125"/>
    <x v="1"/>
    <n v="1"/>
    <n v="5"/>
    <m/>
    <x v="0"/>
    <x v="0"/>
    <x v="0"/>
    <x v="3"/>
    <x v="2"/>
    <x v="4"/>
  </r>
  <r>
    <x v="43"/>
    <x v="0"/>
    <x v="0"/>
    <x v="4"/>
    <x v="0"/>
    <x v="0"/>
    <n v="46450"/>
    <n v="0"/>
    <n v="46450"/>
    <n v="12"/>
    <n v="12"/>
    <n v="144"/>
    <n v="322.56944444444446"/>
    <x v="2"/>
    <n v="6"/>
    <n v="0"/>
    <n v="0"/>
    <n v="13000"/>
    <n v="0"/>
    <n v="13000"/>
    <n v="3"/>
    <n v="3"/>
    <n v="36"/>
    <n v="361.11111111111109"/>
    <x v="1"/>
    <n v="3"/>
    <n v="1"/>
    <n v="1"/>
    <x v="0"/>
    <x v="0"/>
    <x v="0"/>
    <x v="3"/>
    <x v="3"/>
    <x v="4"/>
  </r>
  <r>
    <x v="44"/>
    <x v="1"/>
    <x v="0"/>
    <x v="5"/>
    <x v="0"/>
    <x v="0"/>
    <n v="21500"/>
    <n v="0"/>
    <n v="21500"/>
    <n v="5"/>
    <n v="5"/>
    <n v="60"/>
    <n v="358.33333333333331"/>
    <x v="9"/>
    <n v="5"/>
    <n v="0"/>
    <n v="0"/>
    <n v="6200"/>
    <n v="0"/>
    <n v="6200"/>
    <m/>
    <m/>
    <m/>
    <m/>
    <x v="1"/>
    <n v="3"/>
    <n v="1"/>
    <m/>
    <x v="0"/>
    <x v="0"/>
    <x v="0"/>
    <x v="3"/>
    <x v="2"/>
    <x v="1"/>
  </r>
  <r>
    <x v="45"/>
    <x v="1"/>
    <x v="0"/>
    <x v="2"/>
    <x v="1"/>
    <x v="0"/>
    <n v="23600"/>
    <m/>
    <n v="23600"/>
    <s v="8-12 days (but does work more generally)"/>
    <n v="10"/>
    <n v="120"/>
    <n v="196.66666666666666"/>
    <x v="3"/>
    <n v="5"/>
    <n v="1"/>
    <n v="0.16666666666666666"/>
    <n v="6157"/>
    <m/>
    <n v="6157"/>
    <n v="2.5"/>
    <n v="2.5"/>
    <n v="30"/>
    <n v="205.23333333333332"/>
    <x v="3"/>
    <n v="2"/>
    <m/>
    <n v="1"/>
    <x v="2"/>
    <x v="2"/>
    <x v="2"/>
    <x v="5"/>
    <x v="6"/>
    <x v="3"/>
  </r>
  <r>
    <x v="46"/>
    <x v="0"/>
    <x v="1"/>
    <x v="1"/>
    <x v="1"/>
    <x v="0"/>
    <n v="46080"/>
    <m/>
    <n v="46080"/>
    <n v="12"/>
    <n v="12"/>
    <n v="144"/>
    <n v="320"/>
    <x v="0"/>
    <n v="6"/>
    <m/>
    <m/>
    <n v="13320"/>
    <m/>
    <n v="13320"/>
    <n v="4"/>
    <n v="4"/>
    <n v="48"/>
    <n v="277.5"/>
    <x v="1"/>
    <m/>
    <n v="2"/>
    <n v="3"/>
    <x v="0"/>
    <x v="0"/>
    <x v="0"/>
    <x v="6"/>
    <x v="4"/>
    <x v="4"/>
  </r>
  <r>
    <x v="47"/>
    <x v="0"/>
    <x v="3"/>
    <x v="0"/>
    <x v="1"/>
    <x v="0"/>
    <n v="55000"/>
    <n v="0"/>
    <n v="55000"/>
    <s v="approx 8-10"/>
    <n v="9"/>
    <n v="108"/>
    <n v="509.25925925925924"/>
    <x v="1"/>
    <n v="6"/>
    <m/>
    <m/>
    <n v="14000"/>
    <n v="0"/>
    <n v="14000"/>
    <s v="2-3"/>
    <n v="2.5"/>
    <n v="30"/>
    <n v="466.66666666666669"/>
    <x v="1"/>
    <n v="1"/>
    <n v="1"/>
    <n v="3"/>
    <x v="0"/>
    <x v="0"/>
    <x v="0"/>
    <x v="0"/>
    <x v="0"/>
    <x v="0"/>
  </r>
  <r>
    <x v="48"/>
    <x v="0"/>
    <x v="3"/>
    <x v="4"/>
    <x v="1"/>
    <x v="0"/>
    <n v="60000"/>
    <m/>
    <n v="60000"/>
    <s v="12-16"/>
    <n v="13"/>
    <n v="156"/>
    <n v="384.61538461538464"/>
    <x v="0"/>
    <n v="7"/>
    <n v="0"/>
    <n v="0"/>
    <n v="17000"/>
    <m/>
    <n v="17000"/>
    <s v="8-12"/>
    <n v="10"/>
    <n v="120"/>
    <n v="141.66666666666666"/>
    <x v="1"/>
    <n v="2"/>
    <n v="3"/>
    <n v="1"/>
    <x v="0"/>
    <x v="0"/>
    <x v="2"/>
    <x v="3"/>
    <x v="3"/>
    <x v="3"/>
  </r>
  <r>
    <x v="49"/>
    <x v="0"/>
    <x v="3"/>
    <x v="4"/>
    <x v="1"/>
    <x v="0"/>
    <n v="57000"/>
    <m/>
    <n v="57000"/>
    <s v="12 (3 days per week)"/>
    <n v="12"/>
    <n v="144"/>
    <n v="395.83333333333331"/>
    <x v="5"/>
    <m/>
    <m/>
    <m/>
    <m/>
    <m/>
    <n v="0"/>
    <m/>
    <m/>
    <m/>
    <m/>
    <x v="0"/>
    <m/>
    <m/>
    <m/>
    <x v="1"/>
    <x v="1"/>
    <x v="1"/>
    <x v="1"/>
    <x v="5"/>
    <x v="1"/>
  </r>
  <r>
    <x v="50"/>
    <x v="0"/>
    <x v="0"/>
    <x v="4"/>
    <x v="1"/>
    <x v="0"/>
    <n v="43000"/>
    <m/>
    <n v="43000"/>
    <n v="14"/>
    <n v="14"/>
    <n v="168"/>
    <n v="255.95238095238096"/>
    <x v="10"/>
    <n v="6"/>
    <n v="1"/>
    <n v="0.14285714285714285"/>
    <n v="12500"/>
    <m/>
    <n v="12500"/>
    <n v="5"/>
    <n v="5"/>
    <n v="60"/>
    <n v="208.33333333333334"/>
    <x v="1"/>
    <n v="1"/>
    <n v="2"/>
    <n v="2"/>
    <x v="0"/>
    <x v="0"/>
    <x v="0"/>
    <x v="4"/>
    <x v="2"/>
    <x v="2"/>
  </r>
  <r>
    <x v="51"/>
    <x v="1"/>
    <x v="0"/>
    <x v="4"/>
    <x v="1"/>
    <x v="0"/>
    <n v="42500"/>
    <m/>
    <n v="42500"/>
    <s v="3 days"/>
    <n v="3"/>
    <n v="36"/>
    <n v="1180.5555555555557"/>
    <x v="7"/>
    <n v="7"/>
    <m/>
    <m/>
    <n v="6200"/>
    <m/>
    <n v="6200"/>
    <n v="2"/>
    <n v="2"/>
    <n v="24"/>
    <n v="258.33333333333331"/>
    <x v="3"/>
    <n v="4"/>
    <n v="1"/>
    <m/>
    <x v="0"/>
    <x v="0"/>
    <x v="0"/>
    <x v="5"/>
    <x v="6"/>
    <x v="3"/>
  </r>
  <r>
    <x v="52"/>
    <x v="1"/>
    <x v="0"/>
    <x v="2"/>
    <x v="1"/>
    <x v="0"/>
    <n v="39406"/>
    <m/>
    <n v="39406"/>
    <n v="12"/>
    <n v="12"/>
    <n v="144"/>
    <n v="273.65277777777777"/>
    <x v="4"/>
    <n v="4"/>
    <n v="2"/>
    <n v="0.33333333333333331"/>
    <n v="6157"/>
    <m/>
    <n v="6157"/>
    <n v="2.5"/>
    <n v="2.5"/>
    <n v="30"/>
    <n v="205.23333333333332"/>
    <x v="3"/>
    <n v="2"/>
    <m/>
    <m/>
    <x v="2"/>
    <x v="2"/>
    <x v="2"/>
    <x v="1"/>
    <x v="5"/>
    <x v="1"/>
  </r>
  <r>
    <x v="53"/>
    <x v="0"/>
    <x v="2"/>
    <x v="4"/>
    <x v="1"/>
    <x v="0"/>
    <n v="50000"/>
    <n v="0"/>
    <n v="50000"/>
    <s v="5-10"/>
    <n v="7.5"/>
    <n v="90"/>
    <n v="555.55555555555554"/>
    <x v="7"/>
    <n v="6"/>
    <n v="0"/>
    <n v="0"/>
    <n v="12500"/>
    <n v="0"/>
    <n v="12500"/>
    <s v="2-3"/>
    <n v="2.5"/>
    <n v="30"/>
    <n v="416.66666666666669"/>
    <x v="1"/>
    <n v="1"/>
    <n v="2"/>
    <n v="2"/>
    <x v="2"/>
    <x v="0"/>
    <x v="0"/>
    <x v="1"/>
    <x v="2"/>
    <x v="4"/>
  </r>
  <r>
    <x v="54"/>
    <x v="0"/>
    <x v="0"/>
    <x v="2"/>
    <x v="1"/>
    <x v="0"/>
    <n v="52651"/>
    <n v="4556"/>
    <n v="57207"/>
    <m/>
    <m/>
    <m/>
    <m/>
    <x v="11"/>
    <n v="6"/>
    <n v="0"/>
    <n v="0"/>
    <n v="15518"/>
    <n v="0"/>
    <n v="15518"/>
    <m/>
    <m/>
    <m/>
    <m/>
    <x v="2"/>
    <n v="1"/>
    <n v="1"/>
    <n v="4"/>
    <x v="0"/>
    <x v="0"/>
    <x v="0"/>
    <x v="3"/>
    <x v="2"/>
    <x v="4"/>
  </r>
  <r>
    <x v="55"/>
    <x v="1"/>
    <x v="2"/>
    <x v="4"/>
    <x v="1"/>
    <x v="0"/>
    <n v="23600"/>
    <n v="0"/>
    <n v="23600"/>
    <s v="not contracted for a specific number, typically works c. 12"/>
    <n v="12"/>
    <n v="144"/>
    <n v="163.88888888888889"/>
    <x v="7"/>
    <n v="5"/>
    <m/>
    <m/>
    <n v="6157"/>
    <n v="0"/>
    <n v="6157"/>
    <s v="Not contracted for a specific number of days, typically c. 4"/>
    <n v="4"/>
    <n v="48"/>
    <n v="128.27083333333334"/>
    <x v="0"/>
    <n v="2"/>
    <n v="1"/>
    <n v="2"/>
    <x v="0"/>
    <x v="0"/>
    <x v="0"/>
    <x v="3"/>
    <x v="2"/>
    <x v="4"/>
  </r>
  <r>
    <x v="56"/>
    <x v="0"/>
    <x v="2"/>
    <x v="2"/>
    <x v="1"/>
    <x v="0"/>
    <n v="48000"/>
    <m/>
    <n v="48000"/>
    <n v="10"/>
    <n v="10"/>
    <n v="120"/>
    <n v="400"/>
    <x v="0"/>
    <n v="5"/>
    <n v="2"/>
    <n v="0.2857142857142857"/>
    <n v="13000"/>
    <m/>
    <n v="13000"/>
    <n v="4"/>
    <n v="4"/>
    <n v="48"/>
    <n v="270.83333333333331"/>
    <x v="2"/>
    <n v="1"/>
    <n v="2"/>
    <n v="2"/>
    <x v="0"/>
    <x v="0"/>
    <x v="0"/>
    <x v="4"/>
    <x v="3"/>
    <x v="6"/>
  </r>
  <r>
    <x v="57"/>
    <x v="0"/>
    <x v="1"/>
    <x v="4"/>
    <x v="1"/>
    <x v="0"/>
    <n v="23366"/>
    <m/>
    <n v="23366"/>
    <n v="8"/>
    <n v="8"/>
    <n v="96"/>
    <n v="243.39583333333334"/>
    <x v="7"/>
    <n v="7"/>
    <n v="0"/>
    <n v="0"/>
    <n v="6000"/>
    <m/>
    <n v="6000"/>
    <m/>
    <m/>
    <m/>
    <m/>
    <x v="1"/>
    <m/>
    <m/>
    <n v="6"/>
    <x v="0"/>
    <x v="0"/>
    <x v="0"/>
    <x v="3"/>
    <x v="2"/>
    <x v="4"/>
  </r>
  <r>
    <x v="58"/>
    <x v="1"/>
    <x v="0"/>
    <x v="4"/>
    <x v="1"/>
    <x v="0"/>
    <n v="23600"/>
    <m/>
    <n v="23600"/>
    <n v="15"/>
    <n v="15"/>
    <n v="180"/>
    <n v="131.11111111111111"/>
    <x v="6"/>
    <n v="6"/>
    <n v="0"/>
    <n v="0"/>
    <n v="6157"/>
    <m/>
    <n v="6157"/>
    <n v="10"/>
    <n v="10"/>
    <n v="120"/>
    <n v="51.30833333333333"/>
    <x v="2"/>
    <n v="2"/>
    <n v="3"/>
    <n v="1"/>
    <x v="0"/>
    <x v="0"/>
    <x v="2"/>
    <x v="3"/>
    <x v="2"/>
    <x v="1"/>
  </r>
  <r>
    <x v="59"/>
    <x v="1"/>
    <x v="1"/>
    <x v="1"/>
    <x v="1"/>
    <x v="0"/>
    <n v="23600"/>
    <m/>
    <n v="23600"/>
    <s v="Up to 15 days"/>
    <n v="15"/>
    <n v="180"/>
    <n v="131.11111111111111"/>
    <x v="4"/>
    <n v="6"/>
    <m/>
    <m/>
    <n v="6157"/>
    <m/>
    <n v="6157"/>
    <s v="2.5 days"/>
    <n v="2.5"/>
    <n v="30"/>
    <n v="205.23333333333332"/>
    <x v="3"/>
    <m/>
    <n v="4"/>
    <m/>
    <x v="0"/>
    <x v="0"/>
    <x v="0"/>
    <x v="3"/>
    <x v="2"/>
    <x v="4"/>
  </r>
  <r>
    <x v="60"/>
    <x v="0"/>
    <x v="0"/>
    <x v="2"/>
    <x v="1"/>
    <x v="0"/>
    <n v="47640"/>
    <m/>
    <n v="47640"/>
    <n v="11"/>
    <n v="11"/>
    <n v="132"/>
    <n v="360.90909090909093"/>
    <x v="2"/>
    <n v="6"/>
    <n v="0"/>
    <n v="0"/>
    <n v="13232"/>
    <m/>
    <n v="13232"/>
    <n v="2.5"/>
    <n v="2.5"/>
    <n v="30"/>
    <n v="441.06666666666666"/>
    <x v="2"/>
    <n v="1"/>
    <n v="2"/>
    <n v="3"/>
    <x v="0"/>
    <x v="0"/>
    <x v="0"/>
    <x v="4"/>
    <x v="4"/>
    <x v="2"/>
  </r>
  <r>
    <x v="61"/>
    <x v="0"/>
    <x v="0"/>
    <x v="4"/>
    <x v="1"/>
    <x v="0"/>
    <n v="50000"/>
    <n v="0"/>
    <n v="50000"/>
    <s v="four"/>
    <n v="4"/>
    <n v="48"/>
    <n v="1041.6666666666667"/>
    <x v="1"/>
    <n v="7"/>
    <n v="1"/>
    <n v="0.125"/>
    <n v="13750"/>
    <m/>
    <n v="13750"/>
    <s v="three"/>
    <n v="3"/>
    <n v="36"/>
    <n v="381.94444444444446"/>
    <x v="4"/>
    <n v="1"/>
    <n v="2"/>
    <n v="1"/>
    <x v="0"/>
    <x v="0"/>
    <x v="0"/>
    <x v="0"/>
    <x v="4"/>
    <x v="4"/>
  </r>
  <r>
    <x v="62"/>
    <x v="1"/>
    <x v="2"/>
    <x v="1"/>
    <x v="1"/>
    <x v="2"/>
    <m/>
    <m/>
    <m/>
    <m/>
    <m/>
    <m/>
    <m/>
    <x v="8"/>
    <n v="7"/>
    <n v="1"/>
    <n v="0.125"/>
    <n v="6157"/>
    <m/>
    <n v="6157"/>
    <n v="2.5"/>
    <n v="2.5"/>
    <n v="30"/>
    <n v="205.23333333333332"/>
    <x v="3"/>
    <n v="1"/>
    <n v="3"/>
    <n v="1"/>
    <x v="0"/>
    <x v="0"/>
    <x v="0"/>
    <x v="3"/>
    <x v="2"/>
    <x v="4"/>
  </r>
  <r>
    <x v="63"/>
    <x v="0"/>
    <x v="1"/>
    <x v="4"/>
    <x v="1"/>
    <x v="0"/>
    <n v="50750"/>
    <n v="0"/>
    <n v="50750"/>
    <n v="13"/>
    <n v="13"/>
    <n v="156"/>
    <n v="325.32051282051282"/>
    <x v="6"/>
    <n v="9"/>
    <n v="0"/>
    <n v="0"/>
    <n v="12000"/>
    <n v="0"/>
    <n v="12000"/>
    <n v="4"/>
    <n v="4"/>
    <n v="48"/>
    <n v="250"/>
    <x v="2"/>
    <n v="4"/>
    <n v="2"/>
    <n v="3"/>
    <x v="0"/>
    <x v="0"/>
    <x v="0"/>
    <x v="0"/>
    <x v="3"/>
    <x v="5"/>
  </r>
  <r>
    <x v="64"/>
    <x v="1"/>
    <x v="2"/>
    <x v="4"/>
    <x v="1"/>
    <x v="0"/>
    <n v="23600"/>
    <m/>
    <n v="23600"/>
    <n v="12"/>
    <n v="12"/>
    <n v="144"/>
    <n v="163.88888888888889"/>
    <x v="3"/>
    <n v="7"/>
    <m/>
    <m/>
    <n v="6157"/>
    <m/>
    <n v="6157"/>
    <n v="2.5"/>
    <n v="2.5"/>
    <n v="30"/>
    <n v="205.23333333333332"/>
    <x v="6"/>
    <n v="1"/>
    <m/>
    <n v="1"/>
    <x v="0"/>
    <x v="1"/>
    <x v="1"/>
    <x v="3"/>
    <x v="2"/>
    <x v="4"/>
  </r>
  <r>
    <x v="65"/>
    <x v="0"/>
    <x v="0"/>
    <x v="4"/>
    <x v="1"/>
    <x v="1"/>
    <n v="55000"/>
    <n v="7700"/>
    <n v="62700"/>
    <n v="13"/>
    <n v="13"/>
    <n v="156"/>
    <n v="401.92307692307691"/>
    <x v="5"/>
    <n v="6"/>
    <n v="0"/>
    <n v="0"/>
    <n v="15237"/>
    <m/>
    <n v="15237"/>
    <n v="5"/>
    <n v="5"/>
    <n v="60"/>
    <n v="253.95"/>
    <x v="2"/>
    <n v="2"/>
    <n v="2"/>
    <n v="2"/>
    <x v="0"/>
    <x v="0"/>
    <x v="0"/>
    <x v="1"/>
    <x v="5"/>
    <x v="1"/>
  </r>
  <r>
    <x v="66"/>
    <x v="0"/>
    <x v="0"/>
    <x v="2"/>
    <x v="2"/>
    <x v="0"/>
    <n v="45450"/>
    <m/>
    <n v="45450"/>
    <n v="12"/>
    <n v="12"/>
    <n v="144"/>
    <n v="315.625"/>
    <x v="10"/>
    <n v="6"/>
    <n v="0"/>
    <n v="0"/>
    <n v="12600"/>
    <m/>
    <n v="12600"/>
    <n v="3"/>
    <n v="3"/>
    <n v="36"/>
    <n v="350"/>
    <x v="1"/>
    <n v="1"/>
    <m/>
    <n v="4"/>
    <x v="0"/>
    <x v="0"/>
    <x v="0"/>
    <x v="3"/>
    <x v="3"/>
    <x v="4"/>
  </r>
  <r>
    <x v="67"/>
    <x v="1"/>
    <x v="3"/>
    <x v="2"/>
    <x v="2"/>
    <x v="0"/>
    <n v="21105"/>
    <m/>
    <n v="21105"/>
    <s v="n/a"/>
    <m/>
    <m/>
    <m/>
    <x v="2"/>
    <n v="6"/>
    <n v="0"/>
    <n v="0"/>
    <n v="6157"/>
    <m/>
    <n v="6157"/>
    <s v="n/a"/>
    <m/>
    <m/>
    <m/>
    <x v="1"/>
    <m/>
    <n v="4"/>
    <n v="1"/>
    <x v="2"/>
    <x v="0"/>
    <x v="2"/>
    <x v="5"/>
    <x v="6"/>
    <x v="3"/>
  </r>
  <r>
    <x v="68"/>
    <x v="0"/>
    <x v="0"/>
    <x v="1"/>
    <x v="2"/>
    <x v="0"/>
    <n v="42000"/>
    <m/>
    <n v="42000"/>
    <n v="12"/>
    <n v="12"/>
    <n v="144"/>
    <n v="291.66666666666669"/>
    <x v="1"/>
    <n v="5"/>
    <n v="0"/>
    <n v="0"/>
    <n v="12500"/>
    <m/>
    <n v="12500"/>
    <n v="12"/>
    <n v="12"/>
    <n v="144"/>
    <n v="86.805555555555557"/>
    <x v="3"/>
    <m/>
    <n v="1"/>
    <n v="2"/>
    <x v="2"/>
    <x v="0"/>
    <x v="0"/>
    <x v="5"/>
    <x v="2"/>
    <x v="4"/>
  </r>
  <r>
    <x v="69"/>
    <x v="0"/>
    <x v="2"/>
    <x v="2"/>
    <x v="2"/>
    <x v="0"/>
    <n v="45000"/>
    <m/>
    <n v="45000"/>
    <n v="12"/>
    <n v="12"/>
    <n v="144"/>
    <n v="312.5"/>
    <x v="3"/>
    <n v="6"/>
    <n v="0"/>
    <n v="0"/>
    <n v="11692"/>
    <m/>
    <n v="11692"/>
    <n v="4"/>
    <n v="4"/>
    <n v="48"/>
    <n v="243.58333333333334"/>
    <x v="1"/>
    <n v="3"/>
    <m/>
    <n v="2"/>
    <x v="0"/>
    <x v="0"/>
    <x v="0"/>
    <x v="3"/>
    <x v="4"/>
    <x v="2"/>
  </r>
  <r>
    <x v="70"/>
    <x v="0"/>
    <x v="0"/>
    <x v="2"/>
    <x v="2"/>
    <x v="0"/>
    <n v="21105"/>
    <m/>
    <n v="21105"/>
    <n v="10"/>
    <n v="10"/>
    <n v="120"/>
    <n v="175.875"/>
    <x v="4"/>
    <n v="5"/>
    <n v="1"/>
    <n v="0.16666666666666666"/>
    <n v="6157"/>
    <n v="200"/>
    <n v="6357"/>
    <n v="3"/>
    <n v="3"/>
    <n v="36"/>
    <n v="176.58333333333334"/>
    <x v="2"/>
    <n v="2"/>
    <n v="3"/>
    <n v="0"/>
    <x v="0"/>
    <x v="0"/>
    <x v="0"/>
    <x v="3"/>
    <x v="2"/>
    <x v="4"/>
  </r>
  <r>
    <x v="71"/>
    <x v="0"/>
    <x v="0"/>
    <x v="6"/>
    <x v="2"/>
    <x v="0"/>
    <n v="40000"/>
    <n v="0"/>
    <n v="40000"/>
    <s v="approx 12"/>
    <n v="12"/>
    <n v="144"/>
    <n v="277.77777777777777"/>
    <x v="0"/>
    <n v="6"/>
    <n v="0"/>
    <n v="0"/>
    <n v="12000"/>
    <m/>
    <n v="12000"/>
    <s v="4-5"/>
    <n v="4.5"/>
    <n v="54"/>
    <n v="222.22222222222223"/>
    <x v="3"/>
    <n v="0"/>
    <n v="1"/>
    <n v="3"/>
    <x v="0"/>
    <x v="0"/>
    <x v="0"/>
    <x v="4"/>
    <x v="4"/>
    <x v="2"/>
  </r>
  <r>
    <x v="72"/>
    <x v="0"/>
    <x v="2"/>
    <x v="1"/>
    <x v="2"/>
    <x v="0"/>
    <n v="40000"/>
    <m/>
    <n v="40000"/>
    <s v="12-16"/>
    <n v="13"/>
    <n v="156"/>
    <n v="256.41025641025641"/>
    <x v="4"/>
    <n v="6"/>
    <n v="0"/>
    <n v="0"/>
    <n v="12000"/>
    <m/>
    <n v="12000"/>
    <n v="4"/>
    <n v="4"/>
    <n v="48"/>
    <n v="250"/>
    <x v="4"/>
    <n v="3"/>
    <n v="0"/>
    <n v="0"/>
    <x v="0"/>
    <x v="0"/>
    <x v="0"/>
    <x v="3"/>
    <x v="2"/>
    <x v="4"/>
  </r>
  <r>
    <x v="73"/>
    <x v="1"/>
    <x v="3"/>
    <x v="6"/>
    <x v="2"/>
    <x v="0"/>
    <n v="20000"/>
    <m/>
    <n v="20000"/>
    <s v="2.5 days per week"/>
    <n v="10"/>
    <n v="120"/>
    <n v="166.66666666666666"/>
    <x v="4"/>
    <m/>
    <m/>
    <m/>
    <n v="6000"/>
    <m/>
    <n v="6000"/>
    <s v="2.5 days per month"/>
    <n v="2.5"/>
    <n v="30"/>
    <n v="200"/>
    <x v="0"/>
    <n v="1"/>
    <n v="2"/>
    <n v="3"/>
    <x v="0"/>
    <x v="0"/>
    <x v="0"/>
    <x v="3"/>
    <x v="2"/>
    <x v="4"/>
  </r>
  <r>
    <x v="74"/>
    <x v="0"/>
    <x v="0"/>
    <x v="2"/>
    <x v="2"/>
    <x v="0"/>
    <n v="41000"/>
    <m/>
    <n v="41000"/>
    <d v="2015-04-03T00:00:00"/>
    <n v="3.5"/>
    <n v="42"/>
    <n v="976.19047619047615"/>
    <x v="12"/>
    <n v="6"/>
    <m/>
    <m/>
    <n v="12302"/>
    <m/>
    <n v="12302"/>
    <d v="2015-04-03T00:00:00"/>
    <n v="3.5"/>
    <n v="42"/>
    <n v="292.90476190476193"/>
    <x v="1"/>
    <n v="2"/>
    <n v="1"/>
    <n v="2"/>
    <x v="0"/>
    <x v="0"/>
    <x v="2"/>
    <x v="2"/>
    <x v="3"/>
    <x v="3"/>
  </r>
  <r>
    <x v="75"/>
    <x v="0"/>
    <x v="0"/>
    <x v="2"/>
    <x v="2"/>
    <x v="0"/>
    <n v="45000"/>
    <n v="0"/>
    <n v="45000"/>
    <n v="12"/>
    <n v="12"/>
    <n v="144"/>
    <n v="312.5"/>
    <x v="0"/>
    <n v="6"/>
    <n v="0"/>
    <n v="0"/>
    <n v="12000"/>
    <n v="0"/>
    <n v="12000"/>
    <n v="3"/>
    <n v="3"/>
    <n v="36"/>
    <n v="333.33333333333331"/>
    <x v="4"/>
    <n v="1"/>
    <n v="2"/>
    <n v="0"/>
    <x v="0"/>
    <x v="0"/>
    <x v="0"/>
    <x v="3"/>
    <x v="3"/>
    <x v="2"/>
  </r>
  <r>
    <x v="76"/>
    <x v="0"/>
    <x v="2"/>
    <x v="6"/>
    <x v="2"/>
    <x v="0"/>
    <n v="45000"/>
    <m/>
    <n v="45000"/>
    <s v="8-10"/>
    <n v="9"/>
    <n v="108"/>
    <n v="416.66666666666669"/>
    <x v="7"/>
    <n v="5"/>
    <n v="0"/>
    <n v="0"/>
    <n v="12000"/>
    <m/>
    <n v="12000"/>
    <s v="2-3"/>
    <n v="2.5"/>
    <n v="30"/>
    <n v="400"/>
    <x v="3"/>
    <n v="2"/>
    <m/>
    <n v="1"/>
    <x v="0"/>
    <x v="0"/>
    <x v="0"/>
    <x v="3"/>
    <x v="2"/>
    <x v="4"/>
  </r>
  <r>
    <x v="77"/>
    <x v="0"/>
    <x v="2"/>
    <x v="2"/>
    <x v="2"/>
    <x v="0"/>
    <n v="45500"/>
    <m/>
    <n v="45500"/>
    <m/>
    <m/>
    <m/>
    <m/>
    <x v="3"/>
    <n v="5"/>
    <m/>
    <m/>
    <n v="12638"/>
    <m/>
    <n v="12638"/>
    <m/>
    <m/>
    <m/>
    <m/>
    <x v="0"/>
    <n v="3"/>
    <m/>
    <n v="2"/>
    <x v="0"/>
    <x v="1"/>
    <x v="0"/>
    <x v="4"/>
    <x v="5"/>
    <x v="5"/>
  </r>
  <r>
    <x v="78"/>
    <x v="1"/>
    <x v="1"/>
    <x v="3"/>
    <x v="2"/>
    <x v="0"/>
    <n v="21104"/>
    <m/>
    <n v="21104"/>
    <n v="10"/>
    <n v="10"/>
    <n v="120"/>
    <n v="175.86666666666667"/>
    <x v="3"/>
    <n v="4"/>
    <m/>
    <m/>
    <n v="6157"/>
    <m/>
    <n v="6157"/>
    <n v="10"/>
    <n v="10"/>
    <n v="120"/>
    <n v="51.30833333333333"/>
    <x v="2"/>
    <n v="2"/>
    <n v="2"/>
    <m/>
    <x v="0"/>
    <x v="0"/>
    <x v="0"/>
    <x v="3"/>
    <x v="2"/>
    <x v="4"/>
  </r>
  <r>
    <x v="79"/>
    <x v="1"/>
    <x v="2"/>
    <x v="5"/>
    <x v="2"/>
    <x v="0"/>
    <n v="30000"/>
    <m/>
    <n v="30000"/>
    <n v="12"/>
    <n v="12"/>
    <n v="144"/>
    <n v="208.33333333333334"/>
    <x v="7"/>
    <n v="5"/>
    <m/>
    <m/>
    <n v="6093"/>
    <m/>
    <n v="6093"/>
    <n v="5"/>
    <n v="5"/>
    <n v="60"/>
    <n v="101.55"/>
    <x v="1"/>
    <n v="3"/>
    <n v="1"/>
    <m/>
    <x v="2"/>
    <x v="2"/>
    <x v="2"/>
    <x v="5"/>
    <x v="6"/>
    <x v="3"/>
  </r>
  <r>
    <x v="80"/>
    <x v="0"/>
    <x v="0"/>
    <x v="2"/>
    <x v="2"/>
    <x v="0"/>
    <n v="46132"/>
    <m/>
    <n v="46132"/>
    <n v="12"/>
    <n v="12"/>
    <n v="144"/>
    <n v="320.36111111111109"/>
    <x v="2"/>
    <n v="6"/>
    <m/>
    <m/>
    <n v="12738"/>
    <m/>
    <n v="12738"/>
    <n v="5"/>
    <n v="5"/>
    <n v="60"/>
    <n v="212.3"/>
    <x v="1"/>
    <n v="3"/>
    <n v="2"/>
    <m/>
    <x v="0"/>
    <x v="0"/>
    <x v="0"/>
    <x v="2"/>
    <x v="3"/>
    <x v="5"/>
  </r>
  <r>
    <x v="81"/>
    <x v="1"/>
    <x v="2"/>
    <x v="6"/>
    <x v="2"/>
    <x v="0"/>
    <n v="21105"/>
    <m/>
    <n v="21105"/>
    <n v="2.5"/>
    <n v="2.5"/>
    <n v="30"/>
    <n v="703.5"/>
    <x v="9"/>
    <n v="5"/>
    <n v="0"/>
    <n v="0"/>
    <n v="6157"/>
    <m/>
    <n v="6157"/>
    <n v="2.5"/>
    <n v="2.5"/>
    <n v="30"/>
    <n v="205.23333333333332"/>
    <x v="2"/>
    <n v="2"/>
    <n v="1"/>
    <n v="2"/>
    <x v="0"/>
    <x v="0"/>
    <x v="0"/>
    <x v="3"/>
    <x v="2"/>
    <x v="4"/>
  </r>
  <r>
    <x v="82"/>
    <x v="0"/>
    <x v="0"/>
    <x v="2"/>
    <x v="2"/>
    <x v="0"/>
    <n v="40787"/>
    <m/>
    <n v="40787"/>
    <n v="14"/>
    <n v="14"/>
    <n v="168"/>
    <n v="242.7797619047619"/>
    <x v="3"/>
    <n v="4"/>
    <n v="1"/>
    <n v="0.2"/>
    <n v="12250"/>
    <m/>
    <n v="12250"/>
    <n v="4"/>
    <n v="4"/>
    <n v="48"/>
    <n v="255.20833333333334"/>
    <x v="2"/>
    <m/>
    <n v="4"/>
    <n v="1"/>
    <x v="2"/>
    <x v="0"/>
    <x v="0"/>
    <x v="5"/>
    <x v="4"/>
    <x v="3"/>
  </r>
  <r>
    <x v="83"/>
    <x v="1"/>
    <x v="1"/>
    <x v="2"/>
    <x v="2"/>
    <x v="0"/>
    <n v="32450"/>
    <m/>
    <n v="32450"/>
    <m/>
    <m/>
    <m/>
    <m/>
    <x v="5"/>
    <n v="6"/>
    <n v="0"/>
    <n v="0"/>
    <n v="6990"/>
    <m/>
    <n v="6990"/>
    <m/>
    <m/>
    <m/>
    <m/>
    <x v="0"/>
    <m/>
    <m/>
    <m/>
    <x v="0"/>
    <x v="0"/>
    <x v="2"/>
    <x v="3"/>
    <x v="2"/>
    <x v="1"/>
  </r>
  <r>
    <x v="84"/>
    <x v="0"/>
    <x v="2"/>
    <x v="4"/>
    <x v="2"/>
    <x v="0"/>
    <n v="45000"/>
    <m/>
    <n v="45000"/>
    <n v="12"/>
    <n v="12"/>
    <n v="144"/>
    <n v="312.5"/>
    <x v="4"/>
    <n v="5"/>
    <n v="0"/>
    <n v="0"/>
    <n v="15840"/>
    <n v="0"/>
    <n v="15840"/>
    <n v="3"/>
    <n v="3"/>
    <n v="36"/>
    <n v="440"/>
    <x v="2"/>
    <n v="3"/>
    <n v="1"/>
    <n v="1"/>
    <x v="2"/>
    <x v="0"/>
    <x v="2"/>
    <x v="5"/>
    <x v="2"/>
    <x v="3"/>
  </r>
  <r>
    <x v="85"/>
    <x v="1"/>
    <x v="1"/>
    <x v="2"/>
    <x v="2"/>
    <x v="0"/>
    <n v="23366"/>
    <n v="0"/>
    <n v="23366"/>
    <s v="FULL TIME"/>
    <n v="20"/>
    <n v="240"/>
    <n v="97.358333333333334"/>
    <x v="0"/>
    <n v="6"/>
    <n v="1"/>
    <n v="0.14285714285714285"/>
    <n v="6157"/>
    <n v="0"/>
    <n v="6157"/>
    <s v="FULL TIME"/>
    <n v="20"/>
    <n v="240"/>
    <n v="25.654166666666665"/>
    <x v="2"/>
    <n v="1"/>
    <n v="5"/>
    <n v="0"/>
    <x v="0"/>
    <x v="0"/>
    <x v="2"/>
    <x v="3"/>
    <x v="2"/>
    <x v="1"/>
  </r>
  <r>
    <x v="86"/>
    <x v="0"/>
    <x v="2"/>
    <x v="1"/>
    <x v="2"/>
    <x v="0"/>
    <n v="40500"/>
    <m/>
    <n v="40500"/>
    <n v="10"/>
    <n v="10"/>
    <n v="120"/>
    <n v="337.5"/>
    <x v="7"/>
    <n v="6"/>
    <n v="0"/>
    <n v="0"/>
    <n v="11125"/>
    <m/>
    <n v="11125"/>
    <s v="3-4"/>
    <n v="3.5"/>
    <n v="42"/>
    <n v="264.88095238095241"/>
    <x v="3"/>
    <n v="3"/>
    <n v="1"/>
    <m/>
    <x v="0"/>
    <x v="0"/>
    <x v="0"/>
    <x v="5"/>
    <x v="4"/>
    <x v="2"/>
  </r>
  <r>
    <x v="87"/>
    <x v="0"/>
    <x v="0"/>
    <x v="2"/>
    <x v="2"/>
    <x v="0"/>
    <n v="40000"/>
    <m/>
    <n v="40000"/>
    <s v="notionally 12"/>
    <n v="12"/>
    <n v="144"/>
    <n v="277.77777777777777"/>
    <x v="9"/>
    <n v="6"/>
    <n v="0"/>
    <n v="0"/>
    <n v="12000"/>
    <m/>
    <n v="12000"/>
    <n v="10"/>
    <n v="10"/>
    <n v="120"/>
    <n v="100"/>
    <x v="0"/>
    <n v="2"/>
    <n v="4"/>
    <m/>
    <x v="2"/>
    <x v="1"/>
    <x v="2"/>
    <x v="1"/>
    <x v="2"/>
    <x v="1"/>
  </r>
  <r>
    <x v="88"/>
    <x v="1"/>
    <x v="0"/>
    <x v="6"/>
    <x v="2"/>
    <x v="0"/>
    <n v="18621"/>
    <n v="0"/>
    <n v="18621"/>
    <s v="15 ( 0.5 WTE) "/>
    <n v="10"/>
    <n v="120"/>
    <n v="155.17500000000001"/>
    <x v="4"/>
    <n v="5"/>
    <n v="0"/>
    <n v="0"/>
    <n v="6157"/>
    <n v="0"/>
    <n v="6157"/>
    <n v="2"/>
    <n v="2"/>
    <n v="24"/>
    <n v="256.54166666666669"/>
    <x v="0"/>
    <n v="2"/>
    <n v="2"/>
    <n v="1"/>
    <x v="0"/>
    <x v="0"/>
    <x v="0"/>
    <x v="3"/>
    <x v="2"/>
    <x v="4"/>
  </r>
  <r>
    <x v="89"/>
    <x v="1"/>
    <x v="2"/>
    <x v="6"/>
    <x v="2"/>
    <x v="0"/>
    <n v="30000"/>
    <n v="0"/>
    <n v="30000"/>
    <s v="12 days"/>
    <n v="12"/>
    <n v="144"/>
    <n v="208.33333333333334"/>
    <x v="5"/>
    <n v="5"/>
    <n v="0"/>
    <n v="0"/>
    <n v="6157"/>
    <n v="0"/>
    <n v="6157"/>
    <s v="2 to 3 days"/>
    <n v="2.5"/>
    <n v="30"/>
    <n v="205.23333333333332"/>
    <x v="1"/>
    <n v="1"/>
    <n v="3"/>
    <m/>
    <x v="0"/>
    <x v="0"/>
    <x v="2"/>
    <x v="5"/>
    <x v="6"/>
    <x v="3"/>
  </r>
  <r>
    <x v="90"/>
    <x v="0"/>
    <x v="2"/>
    <x v="2"/>
    <x v="2"/>
    <x v="0"/>
    <n v="41976"/>
    <m/>
    <n v="41976"/>
    <n v="14"/>
    <n v="14"/>
    <n v="168"/>
    <n v="249.85714285714286"/>
    <x v="5"/>
    <n v="5"/>
    <n v="1"/>
    <n v="0.16666666666666666"/>
    <n v="13285"/>
    <n v="0"/>
    <n v="13285"/>
    <n v="5"/>
    <n v="5"/>
    <n v="60"/>
    <n v="221.41666666666666"/>
    <x v="1"/>
    <n v="0"/>
    <n v="3"/>
    <n v="1"/>
    <x v="0"/>
    <x v="0"/>
    <x v="0"/>
    <x v="4"/>
    <x v="4"/>
    <x v="1"/>
  </r>
  <r>
    <x v="91"/>
    <x v="1"/>
    <x v="0"/>
    <x v="2"/>
    <x v="2"/>
    <x v="0"/>
    <n v="21105"/>
    <m/>
    <n v="21105"/>
    <s v="2 days per month"/>
    <n v="2"/>
    <n v="24"/>
    <n v="879.375"/>
    <x v="5"/>
    <n v="4"/>
    <n v="1"/>
    <n v="0.2"/>
    <n v="6157"/>
    <m/>
    <n v="6157"/>
    <n v="2"/>
    <n v="2"/>
    <n v="24"/>
    <n v="256.54166666666669"/>
    <x v="3"/>
    <n v="1"/>
    <m/>
    <n v="1"/>
    <x v="0"/>
    <x v="0"/>
    <x v="2"/>
    <x v="3"/>
    <x v="2"/>
    <x v="3"/>
  </r>
  <r>
    <x v="92"/>
    <x v="1"/>
    <x v="2"/>
    <x v="6"/>
    <x v="2"/>
    <x v="0"/>
    <n v="21105"/>
    <m/>
    <n v="21105"/>
    <s v="3/week"/>
    <n v="12"/>
    <n v="144"/>
    <n v="146.5625"/>
    <x v="9"/>
    <n v="5"/>
    <n v="0"/>
    <n v="0"/>
    <n v="6157"/>
    <m/>
    <n v="6157"/>
    <n v="2.5"/>
    <n v="2.5"/>
    <n v="30"/>
    <n v="205.23333333333332"/>
    <x v="3"/>
    <n v="1"/>
    <n v="2"/>
    <m/>
    <x v="0"/>
    <x v="0"/>
    <x v="0"/>
    <x v="3"/>
    <x v="2"/>
    <x v="4"/>
  </r>
  <r>
    <x v="93"/>
    <x v="0"/>
    <x v="0"/>
    <x v="5"/>
    <x v="2"/>
    <x v="0"/>
    <n v="44000"/>
    <m/>
    <n v="44000"/>
    <n v="12"/>
    <n v="12"/>
    <n v="144"/>
    <n v="305.55555555555554"/>
    <x v="7"/>
    <n v="6"/>
    <n v="0"/>
    <n v="0"/>
    <n v="14000"/>
    <m/>
    <n v="14000"/>
    <n v="3"/>
    <n v="3"/>
    <n v="36"/>
    <n v="388.88888888888891"/>
    <x v="5"/>
    <m/>
    <n v="2"/>
    <m/>
    <x v="0"/>
    <x v="0"/>
    <x v="0"/>
    <x v="4"/>
    <x v="4"/>
    <x v="5"/>
  </r>
  <r>
    <x v="94"/>
    <x v="0"/>
    <x v="2"/>
    <x v="2"/>
    <x v="2"/>
    <x v="0"/>
    <n v="44000"/>
    <m/>
    <n v="44000"/>
    <n v="12"/>
    <n v="12"/>
    <n v="144"/>
    <n v="305.55555555555554"/>
    <x v="7"/>
    <n v="5"/>
    <m/>
    <m/>
    <n v="11000"/>
    <m/>
    <n v="11000"/>
    <n v="3"/>
    <n v="3"/>
    <n v="36"/>
    <n v="305.55555555555554"/>
    <x v="1"/>
    <n v="3"/>
    <n v="1"/>
    <m/>
    <x v="0"/>
    <x v="0"/>
    <x v="0"/>
    <x v="3"/>
    <x v="3"/>
    <x v="4"/>
  </r>
  <r>
    <x v="95"/>
    <x v="1"/>
    <x v="2"/>
    <x v="2"/>
    <x v="2"/>
    <x v="0"/>
    <n v="21104"/>
    <n v="0"/>
    <n v="21104"/>
    <s v="0.6 WTE"/>
    <n v="12"/>
    <n v="144"/>
    <n v="146.55555555555554"/>
    <x v="3"/>
    <n v="5"/>
    <n v="0"/>
    <n v="0"/>
    <n v="6157"/>
    <n v="0"/>
    <n v="6157"/>
    <n v="2"/>
    <n v="2"/>
    <n v="24"/>
    <n v="256.54166666666669"/>
    <x v="0"/>
    <n v="3"/>
    <n v="1"/>
    <n v="1"/>
    <x v="0"/>
    <x v="0"/>
    <x v="2"/>
    <x v="3"/>
    <x v="2"/>
    <x v="1"/>
  </r>
  <r>
    <x v="96"/>
    <x v="0"/>
    <x v="2"/>
    <x v="2"/>
    <x v="2"/>
    <x v="0"/>
    <n v="43000"/>
    <n v="0"/>
    <n v="43000"/>
    <n v="15.2"/>
    <n v="15.2"/>
    <n v="182.39999999999998"/>
    <n v="235.74561403508775"/>
    <x v="4"/>
    <n v="5"/>
    <n v="0"/>
    <n v="0"/>
    <n v="12500"/>
    <n v="0"/>
    <n v="12500"/>
    <n v="3"/>
    <n v="3"/>
    <n v="36"/>
    <n v="347.22222222222223"/>
    <x v="1"/>
    <n v="1"/>
    <n v="1"/>
    <n v="2"/>
    <x v="0"/>
    <x v="0"/>
    <x v="0"/>
    <x v="4"/>
    <x v="3"/>
    <x v="2"/>
  </r>
  <r>
    <x v="97"/>
    <x v="0"/>
    <x v="2"/>
    <x v="0"/>
    <x v="2"/>
    <x v="0"/>
    <n v="40000"/>
    <n v="0"/>
    <n v="40000"/>
    <n v="12"/>
    <n v="12"/>
    <n v="144"/>
    <n v="277.77777777777777"/>
    <x v="3"/>
    <n v="6"/>
    <n v="0"/>
    <n v="0"/>
    <n v="11500"/>
    <m/>
    <n v="11500"/>
    <n v="3"/>
    <n v="3"/>
    <n v="36"/>
    <n v="319.44444444444446"/>
    <x v="2"/>
    <n v="3"/>
    <n v="3"/>
    <n v="0"/>
    <x v="0"/>
    <x v="0"/>
    <x v="0"/>
    <x v="3"/>
    <x v="1"/>
    <x v="6"/>
  </r>
  <r>
    <x v="98"/>
    <x v="0"/>
    <x v="1"/>
    <x v="0"/>
    <x v="2"/>
    <x v="0"/>
    <n v="45000"/>
    <n v="0"/>
    <n v="45000"/>
    <n v="8"/>
    <n v="8"/>
    <n v="96"/>
    <n v="468.75"/>
    <x v="5"/>
    <n v="4"/>
    <n v="0"/>
    <n v="0"/>
    <n v="12000"/>
    <m/>
    <n v="12000"/>
    <n v="3"/>
    <n v="3"/>
    <n v="36"/>
    <n v="333.33333333333331"/>
    <x v="1"/>
    <n v="2"/>
    <m/>
    <n v="1"/>
    <x v="2"/>
    <x v="0"/>
    <x v="0"/>
    <x v="5"/>
    <x v="4"/>
    <x v="3"/>
  </r>
  <r>
    <x v="99"/>
    <x v="0"/>
    <x v="0"/>
    <x v="3"/>
    <x v="2"/>
    <x v="0"/>
    <n v="41370"/>
    <m/>
    <n v="41370"/>
    <n v="16"/>
    <n v="16"/>
    <n v="192"/>
    <n v="215.46875"/>
    <x v="7"/>
    <n v="6"/>
    <n v="0"/>
    <n v="0"/>
    <n v="12411"/>
    <m/>
    <n v="12411"/>
    <n v="5"/>
    <n v="5"/>
    <n v="60"/>
    <n v="206.85"/>
    <x v="1"/>
    <n v="2"/>
    <n v="2"/>
    <n v="1"/>
    <x v="0"/>
    <x v="0"/>
    <x v="0"/>
    <x v="3"/>
    <x v="4"/>
    <x v="2"/>
  </r>
  <r>
    <x v="100"/>
    <x v="0"/>
    <x v="1"/>
    <x v="1"/>
    <x v="2"/>
    <x v="0"/>
    <n v="43500"/>
    <m/>
    <n v="43500"/>
    <n v="10"/>
    <n v="10"/>
    <n v="120"/>
    <n v="362.5"/>
    <x v="3"/>
    <n v="6"/>
    <n v="1"/>
    <n v="0.14285714285714285"/>
    <n v="13000"/>
    <m/>
    <n v="13000"/>
    <n v="4"/>
    <n v="4"/>
    <n v="48"/>
    <n v="270.83333333333331"/>
    <x v="1"/>
    <m/>
    <n v="2"/>
    <n v="3"/>
    <x v="0"/>
    <x v="0"/>
    <x v="1"/>
    <x v="2"/>
    <x v="2"/>
    <x v="4"/>
  </r>
  <r>
    <x v="101"/>
    <x v="0"/>
    <x v="0"/>
    <x v="0"/>
    <x v="2"/>
    <x v="0"/>
    <n v="48000"/>
    <m/>
    <n v="48000"/>
    <s v="8-12 days per month"/>
    <n v="10"/>
    <n v="120"/>
    <n v="400"/>
    <x v="9"/>
    <n v="5"/>
    <m/>
    <m/>
    <n v="14352"/>
    <m/>
    <n v="14352"/>
    <s v="2-3 days per month"/>
    <n v="2.5"/>
    <n v="30"/>
    <n v="478.4"/>
    <x v="1"/>
    <n v="2"/>
    <n v="1"/>
    <n v="1"/>
    <x v="0"/>
    <x v="0"/>
    <x v="0"/>
    <x v="3"/>
    <x v="2"/>
    <x v="4"/>
  </r>
  <r>
    <x v="102"/>
    <x v="0"/>
    <x v="0"/>
    <x v="2"/>
    <x v="2"/>
    <x v="0"/>
    <n v="29000"/>
    <m/>
    <n v="29000"/>
    <n v="4"/>
    <n v="4"/>
    <n v="48"/>
    <n v="604.16666666666663"/>
    <x v="7"/>
    <n v="4"/>
    <n v="1"/>
    <n v="0.2"/>
    <n v="12000"/>
    <m/>
    <n v="12000"/>
    <n v="3"/>
    <n v="3"/>
    <n v="36"/>
    <n v="333.33333333333331"/>
    <x v="1"/>
    <m/>
    <n v="3"/>
    <m/>
    <x v="0"/>
    <x v="0"/>
    <x v="0"/>
    <x v="3"/>
    <x v="2"/>
    <x v="2"/>
  </r>
  <r>
    <x v="103"/>
    <x v="0"/>
    <x v="0"/>
    <x v="4"/>
    <x v="2"/>
    <x v="0"/>
    <n v="58000"/>
    <m/>
    <n v="58000"/>
    <s v="On average 12-14 days per month"/>
    <n v="13"/>
    <n v="156"/>
    <n v="371.79487179487177"/>
    <x v="4"/>
    <n v="7"/>
    <m/>
    <n v="0"/>
    <n v="15500"/>
    <m/>
    <n v="15500"/>
    <s v="At least 3-4 days per month."/>
    <n v="3.5"/>
    <n v="42"/>
    <n v="369.04761904761904"/>
    <x v="3"/>
    <n v="4"/>
    <m/>
    <n v="1"/>
    <x v="0"/>
    <x v="0"/>
    <x v="0"/>
    <x v="4"/>
    <x v="1"/>
    <x v="3"/>
  </r>
  <r>
    <x v="104"/>
    <x v="0"/>
    <x v="1"/>
    <x v="2"/>
    <x v="2"/>
    <x v="0"/>
    <n v="44303"/>
    <n v="0"/>
    <n v="44303"/>
    <n v="13"/>
    <n v="13"/>
    <n v="156"/>
    <n v="283.99358974358972"/>
    <x v="7"/>
    <n v="7"/>
    <m/>
    <m/>
    <n v="12622"/>
    <m/>
    <n v="12622"/>
    <n v="4"/>
    <n v="4"/>
    <n v="48"/>
    <n v="262.95833333333331"/>
    <x v="1"/>
    <n v="1"/>
    <n v="4"/>
    <n v="1"/>
    <x v="0"/>
    <x v="0"/>
    <x v="0"/>
    <x v="3"/>
    <x v="3"/>
    <x v="2"/>
  </r>
  <r>
    <x v="105"/>
    <x v="0"/>
    <x v="1"/>
    <x v="5"/>
    <x v="2"/>
    <x v="0"/>
    <n v="40000"/>
    <m/>
    <n v="40000"/>
    <s v="3 per week, c 12 per month"/>
    <n v="12"/>
    <n v="144"/>
    <n v="277.77777777777777"/>
    <x v="8"/>
    <n v="5"/>
    <n v="1"/>
    <n v="0.16666666666666666"/>
    <n v="12000"/>
    <m/>
    <n v="12000"/>
    <s v="3-4 days per month"/>
    <n v="3.5"/>
    <n v="42"/>
    <n v="285.71428571428572"/>
    <x v="0"/>
    <m/>
    <m/>
    <m/>
    <x v="0"/>
    <x v="0"/>
    <x v="0"/>
    <x v="2"/>
    <x v="3"/>
    <x v="5"/>
  </r>
  <r>
    <x v="106"/>
    <x v="0"/>
    <x v="1"/>
    <x v="2"/>
    <x v="2"/>
    <x v="0"/>
    <n v="40000"/>
    <m/>
    <n v="40000"/>
    <s v="8 days"/>
    <n v="8"/>
    <n v="96"/>
    <n v="416.66666666666669"/>
    <x v="0"/>
    <n v="5"/>
    <n v="0"/>
    <n v="0"/>
    <n v="13000"/>
    <m/>
    <n v="13000"/>
    <n v="2.5"/>
    <n v="2.5"/>
    <n v="30"/>
    <n v="433.33333333333331"/>
    <x v="4"/>
    <m/>
    <m/>
    <n v="2"/>
    <x v="2"/>
    <x v="0"/>
    <x v="0"/>
    <x v="1"/>
    <x v="4"/>
    <x v="4"/>
  </r>
  <r>
    <x v="107"/>
    <x v="0"/>
    <x v="0"/>
    <x v="1"/>
    <x v="2"/>
    <x v="0"/>
    <n v="40000"/>
    <n v="0"/>
    <n v="40000"/>
    <s v="3-4"/>
    <n v="3.5"/>
    <n v="42"/>
    <n v="952.38095238095241"/>
    <x v="0"/>
    <n v="6"/>
    <n v="0"/>
    <n v="0"/>
    <n v="10500"/>
    <n v="0"/>
    <n v="10500"/>
    <s v="3-4"/>
    <n v="3.5"/>
    <n v="42"/>
    <n v="250"/>
    <x v="3"/>
    <n v="2"/>
    <n v="2"/>
    <m/>
    <x v="0"/>
    <x v="0"/>
    <x v="2"/>
    <x v="4"/>
    <x v="4"/>
    <x v="3"/>
  </r>
  <r>
    <x v="108"/>
    <x v="0"/>
    <x v="3"/>
    <x v="3"/>
    <x v="2"/>
    <x v="0"/>
    <n v="36000"/>
    <m/>
    <n v="36000"/>
    <m/>
    <m/>
    <m/>
    <m/>
    <x v="8"/>
    <n v="5"/>
    <n v="0"/>
    <n v="0"/>
    <m/>
    <m/>
    <n v="0"/>
    <m/>
    <m/>
    <m/>
    <m/>
    <x v="0"/>
    <m/>
    <m/>
    <m/>
    <x v="0"/>
    <x v="0"/>
    <x v="0"/>
    <x v="1"/>
    <x v="5"/>
    <x v="1"/>
  </r>
  <r>
    <x v="109"/>
    <x v="0"/>
    <x v="0"/>
    <x v="0"/>
    <x v="2"/>
    <x v="0"/>
    <n v="42086"/>
    <m/>
    <n v="42086"/>
    <n v="12"/>
    <n v="12"/>
    <n v="144"/>
    <n v="292.26388888888891"/>
    <x v="5"/>
    <n v="5"/>
    <n v="0"/>
    <n v="0"/>
    <n v="16835"/>
    <m/>
    <n v="16835"/>
    <n v="3"/>
    <n v="3"/>
    <n v="36"/>
    <n v="467.63888888888891"/>
    <x v="2"/>
    <n v="1"/>
    <n v="2"/>
    <n v="2"/>
    <x v="0"/>
    <x v="0"/>
    <x v="0"/>
    <x v="3"/>
    <x v="4"/>
    <x v="4"/>
  </r>
  <r>
    <x v="110"/>
    <x v="0"/>
    <x v="2"/>
    <x v="1"/>
    <x v="2"/>
    <x v="0"/>
    <n v="50000"/>
    <n v="0"/>
    <n v="50000"/>
    <n v="12"/>
    <n v="12"/>
    <n v="144"/>
    <n v="347.22222222222223"/>
    <x v="3"/>
    <n v="5"/>
    <n v="1"/>
    <n v="0.16666666666666666"/>
    <n v="12000"/>
    <n v="0"/>
    <n v="12000"/>
    <n v="4"/>
    <n v="4"/>
    <n v="48"/>
    <n v="250"/>
    <x v="4"/>
    <n v="1"/>
    <n v="1"/>
    <m/>
    <x v="0"/>
    <x v="0"/>
    <x v="0"/>
    <x v="3"/>
    <x v="2"/>
    <x v="4"/>
  </r>
  <r>
    <x v="111"/>
    <x v="0"/>
    <x v="2"/>
    <x v="0"/>
    <x v="2"/>
    <x v="0"/>
    <n v="38000"/>
    <m/>
    <n v="38000"/>
    <n v="5"/>
    <n v="5"/>
    <n v="60"/>
    <n v="633.33333333333337"/>
    <x v="5"/>
    <n v="4"/>
    <n v="1"/>
    <n v="0.2"/>
    <n v="12120"/>
    <m/>
    <n v="12120"/>
    <n v="3"/>
    <n v="3"/>
    <n v="36"/>
    <n v="336.66666666666669"/>
    <x v="1"/>
    <n v="2"/>
    <n v="1"/>
    <m/>
    <x v="0"/>
    <x v="0"/>
    <x v="0"/>
    <x v="6"/>
    <x v="1"/>
    <x v="3"/>
  </r>
  <r>
    <x v="112"/>
    <x v="0"/>
    <x v="2"/>
    <x v="0"/>
    <x v="2"/>
    <x v="0"/>
    <n v="35000"/>
    <m/>
    <n v="35000"/>
    <s v="8-9 per month"/>
    <n v="8.5"/>
    <n v="102"/>
    <n v="343.13725490196077"/>
    <x v="3"/>
    <n v="5"/>
    <n v="1"/>
    <n v="0.16666666666666666"/>
    <n v="11000"/>
    <m/>
    <n v="11000"/>
    <n v="2"/>
    <n v="2"/>
    <n v="24"/>
    <n v="458.33333333333331"/>
    <x v="1"/>
    <n v="1"/>
    <n v="3"/>
    <m/>
    <x v="0"/>
    <x v="0"/>
    <x v="0"/>
    <x v="3"/>
    <x v="3"/>
    <x v="5"/>
  </r>
  <r>
    <x v="113"/>
    <x v="0"/>
    <x v="0"/>
    <x v="0"/>
    <x v="2"/>
    <x v="0"/>
    <n v="43400"/>
    <m/>
    <n v="43400"/>
    <n v="12"/>
    <n v="12"/>
    <n v="144"/>
    <n v="301.38888888888891"/>
    <x v="13"/>
    <n v="6"/>
    <m/>
    <m/>
    <n v="12625"/>
    <m/>
    <n v="12625"/>
    <n v="2.5"/>
    <n v="2.5"/>
    <n v="30"/>
    <n v="420.83333333333331"/>
    <x v="3"/>
    <n v="1"/>
    <n v="1"/>
    <n v="2"/>
    <x v="0"/>
    <x v="0"/>
    <x v="2"/>
    <x v="3"/>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3">
  <location ref="B9:E123" firstHeaderRow="0" firstDataRow="1" firstDataCol="1" rowPageCount="4" colPageCount="1"/>
  <pivotFields count="34">
    <pivotField axis="axisRow" showAll="0" sortType="ascending">
      <items count="115">
        <item x="66"/>
        <item x="3"/>
        <item x="5"/>
        <item x="76"/>
        <item x="78"/>
        <item x="14"/>
        <item x="85"/>
        <item x="86"/>
        <item x="50"/>
        <item x="87"/>
        <item x="15"/>
        <item x="91"/>
        <item x="52"/>
        <item x="53"/>
        <item x="24"/>
        <item x="25"/>
        <item x="55"/>
        <item x="28"/>
        <item x="58"/>
        <item x="29"/>
        <item x="30"/>
        <item x="100"/>
        <item x="102"/>
        <item x="61"/>
        <item x="34"/>
        <item x="37"/>
        <item x="109"/>
        <item x="110"/>
        <item x="63"/>
        <item x="65"/>
        <item x="44"/>
        <item x="0"/>
        <item x="2"/>
        <item x="67"/>
        <item x="68"/>
        <item x="69"/>
        <item x="6"/>
        <item x="70"/>
        <item x="71"/>
        <item x="72"/>
        <item x="7"/>
        <item x="73"/>
        <item x="8"/>
        <item x="9"/>
        <item x="75"/>
        <item x="77"/>
        <item x="10"/>
        <item x="45"/>
        <item x="79"/>
        <item x="11"/>
        <item x="46"/>
        <item x="47"/>
        <item x="48"/>
        <item x="80"/>
        <item x="12"/>
        <item x="13"/>
        <item x="82"/>
        <item x="83"/>
        <item x="84"/>
        <item x="49"/>
        <item x="88"/>
        <item x="51"/>
        <item x="89"/>
        <item x="90"/>
        <item x="16"/>
        <item x="17"/>
        <item x="19"/>
        <item x="92"/>
        <item x="93"/>
        <item x="20"/>
        <item x="94"/>
        <item x="95"/>
        <item x="21"/>
        <item x="22"/>
        <item x="23"/>
        <item x="96"/>
        <item x="26"/>
        <item x="54"/>
        <item x="27"/>
        <item x="57"/>
        <item x="97"/>
        <item x="59"/>
        <item x="98"/>
        <item x="99"/>
        <item x="31"/>
        <item x="60"/>
        <item x="101"/>
        <item x="103"/>
        <item x="104"/>
        <item x="105"/>
        <item x="33"/>
        <item x="35"/>
        <item x="36"/>
        <item x="106"/>
        <item x="38"/>
        <item x="107"/>
        <item x="108"/>
        <item x="39"/>
        <item x="111"/>
        <item x="40"/>
        <item x="41"/>
        <item x="112"/>
        <item x="113"/>
        <item x="64"/>
        <item x="42"/>
        <item x="43"/>
        <item x="1"/>
        <item x="74"/>
        <item x="4"/>
        <item x="56"/>
        <item x="62"/>
        <item x="81"/>
        <item x="18"/>
        <item x="32"/>
        <item t="default"/>
      </items>
      <autoSortScope>
        <pivotArea dataOnly="0" outline="0" fieldPosition="0">
          <references count="1">
            <reference field="4294967294" count="1" selected="0">
              <x v="2"/>
            </reference>
          </references>
        </pivotArea>
      </autoSortScope>
    </pivotField>
    <pivotField axis="axisPage" showAll="0" defaultSubtotal="0">
      <items count="2">
        <item x="0"/>
        <item x="1"/>
      </items>
    </pivotField>
    <pivotField axis="axisPage" multipleItemSelectionAllowed="1" showAll="0" defaultSubtotal="0">
      <items count="4">
        <item x="2"/>
        <item x="0"/>
        <item x="1"/>
        <item x="3"/>
      </items>
    </pivotField>
    <pivotField axis="axisPage" multipleItemSelectionAllowed="1" showAll="0" defaultSubtotal="0">
      <items count="7">
        <item x="1"/>
        <item x="4"/>
        <item x="5"/>
        <item x="6"/>
        <item x="2"/>
        <item x="3"/>
        <item x="0"/>
      </items>
    </pivotField>
    <pivotField axis="axisPage" showAll="0" defaultSubtotal="0">
      <items count="3">
        <item x="1"/>
        <item x="0"/>
        <item x="2"/>
      </items>
    </pivotField>
    <pivotField showAll="0" defaultSubtotal="0"/>
    <pivotField dataField="1" showAll="0"/>
    <pivotField dataField="1" showAll="0"/>
    <pivotField dataField="1" showAll="0" defaultSubtotal="0"/>
    <pivotField showAll="0"/>
    <pivotField showAll="0"/>
    <pivotField showAll="0" defaultSubtotal="0"/>
    <pivotField showAll="0" defaultSubtotal="0"/>
    <pivotField showAll="0"/>
    <pivotField showAll="0"/>
    <pivotField showAll="0"/>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s>
  <rowFields count="1">
    <field x="0"/>
  </rowFields>
  <rowItems count="114">
    <i>
      <x v="94"/>
    </i>
    <i>
      <x v="110"/>
    </i>
    <i>
      <x v="14"/>
    </i>
    <i>
      <x v="60"/>
    </i>
    <i>
      <x v="41"/>
    </i>
    <i>
      <x v="71"/>
    </i>
    <i>
      <x v="4"/>
    </i>
    <i>
      <x v="112"/>
    </i>
    <i>
      <x v="67"/>
    </i>
    <i>
      <x v="33"/>
    </i>
    <i>
      <x v="111"/>
    </i>
    <i>
      <x v="11"/>
    </i>
    <i>
      <x v="37"/>
    </i>
    <i>
      <x v="74"/>
    </i>
    <i>
      <x v="30"/>
    </i>
    <i>
      <x v="92"/>
    </i>
    <i>
      <x v="6"/>
    </i>
    <i>
      <x v="79"/>
    </i>
    <i>
      <x v="16"/>
    </i>
    <i>
      <x v="18"/>
    </i>
    <i>
      <x v="81"/>
    </i>
    <i>
      <x v="47"/>
    </i>
    <i>
      <x v="103"/>
    </i>
    <i>
      <x v="22"/>
    </i>
    <i>
      <x v="48"/>
    </i>
    <i>
      <x v="62"/>
    </i>
    <i>
      <x v="57"/>
    </i>
    <i>
      <x v="5"/>
    </i>
    <i>
      <x v="10"/>
    </i>
    <i>
      <x v="101"/>
    </i>
    <i>
      <x v="73"/>
    </i>
    <i>
      <x v="25"/>
    </i>
    <i>
      <x v="96"/>
    </i>
    <i>
      <x v="43"/>
    </i>
    <i>
      <x v="98"/>
    </i>
    <i>
      <x v="12"/>
    </i>
    <i>
      <x v="38"/>
    </i>
    <i>
      <x v="64"/>
    </i>
    <i>
      <x v="55"/>
    </i>
    <i>
      <x v="89"/>
    </i>
    <i>
      <x v="20"/>
    </i>
    <i>
      <x v="39"/>
    </i>
    <i>
      <x v="9"/>
    </i>
    <i>
      <x v="15"/>
    </i>
    <i>
      <x v="93"/>
    </i>
    <i>
      <x v="104"/>
    </i>
    <i>
      <x v="95"/>
    </i>
    <i>
      <x v="80"/>
    </i>
    <i>
      <x v="7"/>
    </i>
    <i>
      <x v="78"/>
    </i>
    <i>
      <x v="56"/>
    </i>
    <i>
      <x v="107"/>
    </i>
    <i>
      <x v="83"/>
    </i>
    <i>
      <x v="84"/>
    </i>
    <i>
      <x v="63"/>
    </i>
    <i>
      <x v="34"/>
    </i>
    <i>
      <x v="19"/>
    </i>
    <i>
      <x v="31"/>
    </i>
    <i>
      <x v="26"/>
    </i>
    <i>
      <x v="61"/>
    </i>
    <i>
      <x v="108"/>
    </i>
    <i>
      <x v="24"/>
    </i>
    <i>
      <x v="8"/>
    </i>
    <i>
      <x v="75"/>
    </i>
    <i>
      <x v="102"/>
    </i>
    <i>
      <x v="21"/>
    </i>
    <i>
      <x v="70"/>
    </i>
    <i>
      <x v="68"/>
    </i>
    <i>
      <x v="46"/>
    </i>
    <i>
      <x v="88"/>
    </i>
    <i>
      <x v="82"/>
    </i>
    <i>
      <x v="44"/>
    </i>
    <i>
      <x v="91"/>
    </i>
    <i>
      <x v="66"/>
    </i>
    <i>
      <x v="58"/>
    </i>
    <i>
      <x v="1"/>
    </i>
    <i>
      <x v="69"/>
    </i>
    <i>
      <x v="106"/>
    </i>
    <i>
      <x v="35"/>
    </i>
    <i>
      <x v="3"/>
    </i>
    <i>
      <x v="32"/>
    </i>
    <i>
      <x/>
    </i>
    <i>
      <x v="45"/>
    </i>
    <i>
      <x v="50"/>
    </i>
    <i>
      <x v="53"/>
    </i>
    <i>
      <x v="105"/>
    </i>
    <i>
      <x v="113"/>
    </i>
    <i>
      <x v="85"/>
    </i>
    <i>
      <x v="97"/>
    </i>
    <i>
      <x v="109"/>
    </i>
    <i>
      <x v="86"/>
    </i>
    <i>
      <x v="42"/>
    </i>
    <i>
      <x v="13"/>
    </i>
    <i>
      <x v="27"/>
    </i>
    <i>
      <x v="54"/>
    </i>
    <i>
      <x v="99"/>
    </i>
    <i>
      <x v="23"/>
    </i>
    <i>
      <x v="2"/>
    </i>
    <i>
      <x v="28"/>
    </i>
    <i>
      <x v="76"/>
    </i>
    <i>
      <x v="72"/>
    </i>
    <i>
      <x v="40"/>
    </i>
    <i>
      <x v="51"/>
    </i>
    <i>
      <x v="100"/>
    </i>
    <i>
      <x v="17"/>
    </i>
    <i>
      <x v="59"/>
    </i>
    <i>
      <x v="77"/>
    </i>
    <i>
      <x v="87"/>
    </i>
    <i>
      <x v="90"/>
    </i>
    <i>
      <x v="49"/>
    </i>
    <i>
      <x v="36"/>
    </i>
    <i>
      <x v="52"/>
    </i>
    <i>
      <x v="65"/>
    </i>
    <i>
      <x v="29"/>
    </i>
  </rowItems>
  <colFields count="1">
    <field x="-2"/>
  </colFields>
  <colItems count="3">
    <i>
      <x/>
    </i>
    <i i="1">
      <x v="1"/>
    </i>
    <i i="2">
      <x v="2"/>
    </i>
  </colItems>
  <pageFields count="4">
    <pageField fld="2" hier="-1"/>
    <pageField fld="1" hier="-1"/>
    <pageField fld="3" hier="-1"/>
    <pageField fld="4" hier="-1"/>
  </pageFields>
  <dataFields count="3">
    <dataField name="Basic remuneration" fld="6" baseField="0" baseItem="69" numFmtId="164"/>
    <dataField name="Other remuneration / allowances" fld="7" baseField="0" baseItem="76" numFmtId="164"/>
    <dataField name="Sum of Chair - total remuneration" fld="8" baseField="0" baseItem="6" numFmtId="164"/>
  </dataFields>
  <chartFormats count="3">
    <chartFormat chart="2"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1"/>
          </reference>
        </references>
      </pivotArea>
    </chartFormat>
    <chartFormat chart="2"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7">
  <location ref="S15:T18" firstHeaderRow="1" firstDataRow="1" firstDataCol="1"/>
  <pivotFields count="34">
    <pivotField showAll="0"/>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pivotField showAll="0"/>
    <pivotField showAll="0"/>
    <pivotField axis="axisRow" dataField="1" showAll="0">
      <items count="4">
        <item x="2"/>
        <item x="0"/>
        <item x="1"/>
        <item t="default"/>
      </items>
    </pivotField>
    <pivotField showAll="0"/>
    <pivotField showAll="0"/>
    <pivotField showAll="0"/>
  </pivotFields>
  <rowFields count="1">
    <field x="30"/>
  </rowFields>
  <rowItems count="3">
    <i>
      <x/>
    </i>
    <i>
      <x v="1"/>
    </i>
    <i>
      <x v="2"/>
    </i>
  </rowItems>
  <colItems count="1">
    <i/>
  </colItems>
  <dataFields count="1">
    <dataField name="Count of SID" fld="30"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7">
  <location ref="S8:T11" firstHeaderRow="1" firstDataRow="1" firstDataCol="1"/>
  <pivotFields count="34">
    <pivotField showAll="0"/>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pivotField showAll="0"/>
    <pivotField axis="axisRow" dataField="1" showAll="0">
      <items count="4">
        <item x="2"/>
        <item x="0"/>
        <item x="1"/>
        <item t="default"/>
      </items>
    </pivotField>
    <pivotField showAll="0"/>
    <pivotField showAll="0"/>
    <pivotField showAll="0"/>
    <pivotField showAll="0"/>
  </pivotFields>
  <rowFields count="1">
    <field x="29"/>
  </rowFields>
  <rowItems count="3">
    <i>
      <x/>
    </i>
    <i>
      <x v="1"/>
    </i>
    <i>
      <x v="2"/>
    </i>
  </rowItems>
  <colItems count="1">
    <i/>
  </colItems>
  <dataFields count="1">
    <dataField name="Count of Audit Chair" fld="29"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0">
  <location ref="B9:E123" firstHeaderRow="0" firstDataRow="1" firstDataCol="1" rowPageCount="4" colPageCount="1"/>
  <pivotFields count="34">
    <pivotField axis="axisRow" showAll="0" sortType="ascending">
      <items count="115">
        <item x="66"/>
        <item x="3"/>
        <item x="5"/>
        <item x="76"/>
        <item x="78"/>
        <item x="14"/>
        <item x="85"/>
        <item x="86"/>
        <item x="50"/>
        <item x="87"/>
        <item x="15"/>
        <item x="91"/>
        <item x="52"/>
        <item x="53"/>
        <item x="24"/>
        <item x="25"/>
        <item x="55"/>
        <item x="28"/>
        <item x="58"/>
        <item x="29"/>
        <item x="30"/>
        <item x="100"/>
        <item x="102"/>
        <item x="61"/>
        <item x="34"/>
        <item x="37"/>
        <item x="109"/>
        <item x="110"/>
        <item x="63"/>
        <item x="65"/>
        <item x="44"/>
        <item x="0"/>
        <item x="2"/>
        <item x="67"/>
        <item x="68"/>
        <item x="69"/>
        <item x="6"/>
        <item x="70"/>
        <item x="71"/>
        <item x="72"/>
        <item x="7"/>
        <item x="73"/>
        <item x="8"/>
        <item x="9"/>
        <item x="75"/>
        <item x="77"/>
        <item x="10"/>
        <item x="45"/>
        <item x="79"/>
        <item x="11"/>
        <item x="46"/>
        <item x="47"/>
        <item x="48"/>
        <item x="80"/>
        <item x="12"/>
        <item x="13"/>
        <item x="82"/>
        <item x="83"/>
        <item x="84"/>
        <item x="49"/>
        <item x="88"/>
        <item x="51"/>
        <item x="89"/>
        <item x="90"/>
        <item x="16"/>
        <item x="17"/>
        <item x="19"/>
        <item x="92"/>
        <item x="93"/>
        <item x="20"/>
        <item x="94"/>
        <item x="95"/>
        <item x="21"/>
        <item x="22"/>
        <item x="23"/>
        <item x="96"/>
        <item x="26"/>
        <item x="54"/>
        <item x="27"/>
        <item x="57"/>
        <item x="97"/>
        <item x="59"/>
        <item x="98"/>
        <item x="99"/>
        <item x="31"/>
        <item x="60"/>
        <item x="101"/>
        <item x="103"/>
        <item x="104"/>
        <item x="105"/>
        <item x="33"/>
        <item x="35"/>
        <item x="36"/>
        <item x="106"/>
        <item x="38"/>
        <item x="107"/>
        <item x="108"/>
        <item x="39"/>
        <item x="111"/>
        <item x="40"/>
        <item x="41"/>
        <item x="112"/>
        <item x="113"/>
        <item x="64"/>
        <item x="42"/>
        <item x="43"/>
        <item x="1"/>
        <item x="74"/>
        <item x="4"/>
        <item x="56"/>
        <item x="62"/>
        <item x="81"/>
        <item x="18"/>
        <item x="32"/>
        <item t="default"/>
      </items>
      <autoSortScope>
        <pivotArea dataOnly="0" outline="0" fieldPosition="0">
          <references count="1">
            <reference field="4294967294" count="1" selected="0">
              <x v="2"/>
            </reference>
          </references>
        </pivotArea>
      </autoSortScope>
    </pivotField>
    <pivotField axis="axisPage" showAll="0" defaultSubtotal="0">
      <items count="2">
        <item x="0"/>
        <item x="1"/>
      </items>
    </pivotField>
    <pivotField axis="axisPage" showAll="0" defaultSubtotal="0">
      <items count="4">
        <item x="3"/>
        <item x="2"/>
        <item x="0"/>
        <item x="1"/>
      </items>
    </pivotField>
    <pivotField axis="axisPage" showAll="0" defaultSubtotal="0">
      <items count="7">
        <item x="1"/>
        <item x="4"/>
        <item x="5"/>
        <item x="6"/>
        <item x="2"/>
        <item x="3"/>
        <item x="0"/>
      </items>
    </pivotField>
    <pivotField axis="axisPage" showAll="0" defaultSubtotal="0">
      <items count="3">
        <item x="1"/>
        <item x="0"/>
        <item x="2"/>
      </items>
    </pivotField>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defaultSubtotal="0"/>
    <pivotField dataField="1" showAll="0"/>
    <pivotField dataField="1" showAll="0"/>
    <pivotField dataField="1" showAll="0" defaultSubtota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s>
  <rowFields count="1">
    <field x="0"/>
  </rowFields>
  <rowItems count="114">
    <i>
      <x v="59"/>
    </i>
    <i>
      <x v="96"/>
    </i>
    <i>
      <x v="94"/>
    </i>
    <i>
      <x v="49"/>
    </i>
    <i>
      <x v="79"/>
    </i>
    <i>
      <x v="92"/>
    </i>
    <i>
      <x v="41"/>
    </i>
    <i>
      <x v="48"/>
    </i>
    <i>
      <x v="112"/>
    </i>
    <i>
      <x v="4"/>
    </i>
    <i>
      <x v="60"/>
    </i>
    <i>
      <x v="14"/>
    </i>
    <i>
      <x v="62"/>
    </i>
    <i>
      <x v="16"/>
    </i>
    <i>
      <x v="67"/>
    </i>
    <i>
      <x v="25"/>
    </i>
    <i>
      <x v="71"/>
    </i>
    <i>
      <x v="47"/>
    </i>
    <i>
      <x v="73"/>
    </i>
    <i>
      <x v="10"/>
    </i>
    <i>
      <x v="74"/>
    </i>
    <i>
      <x v="111"/>
    </i>
    <i>
      <x v="5"/>
    </i>
    <i>
      <x v="33"/>
    </i>
    <i>
      <x v="81"/>
    </i>
    <i>
      <x v="12"/>
    </i>
    <i>
      <x v="6"/>
    </i>
    <i>
      <x v="11"/>
    </i>
    <i>
      <x v="103"/>
    </i>
    <i>
      <x v="18"/>
    </i>
    <i>
      <x v="110"/>
    </i>
    <i>
      <x v="61"/>
    </i>
    <i>
      <x v="30"/>
    </i>
    <i>
      <x v="37"/>
    </i>
    <i>
      <x v="43"/>
    </i>
    <i>
      <x v="57"/>
    </i>
    <i>
      <x v="24"/>
    </i>
    <i>
      <x v="95"/>
    </i>
    <i>
      <x v="84"/>
    </i>
    <i>
      <x v="70"/>
    </i>
    <i>
      <x v="64"/>
    </i>
    <i>
      <x v="66"/>
    </i>
    <i>
      <x v="101"/>
    </i>
    <i>
      <x v="7"/>
    </i>
    <i>
      <x v="80"/>
    </i>
    <i>
      <x v="1"/>
    </i>
    <i>
      <x v="35"/>
    </i>
    <i>
      <x v="38"/>
    </i>
    <i>
      <x v="3"/>
    </i>
    <i>
      <x v="20"/>
    </i>
    <i>
      <x v="9"/>
    </i>
    <i>
      <x v="82"/>
    </i>
    <i>
      <x v="28"/>
    </i>
    <i>
      <x v="89"/>
    </i>
    <i>
      <x v="55"/>
    </i>
    <i>
      <x v="27"/>
    </i>
    <i>
      <x v="39"/>
    </i>
    <i>
      <x v="22"/>
    </i>
    <i>
      <x v="36"/>
    </i>
    <i>
      <x v="104"/>
    </i>
    <i>
      <x v="44"/>
    </i>
    <i>
      <x v="106"/>
    </i>
    <i>
      <x v="98"/>
    </i>
    <i>
      <x v="78"/>
    </i>
    <i>
      <x v="65"/>
    </i>
    <i>
      <x v="19"/>
    </i>
    <i>
      <x v="56"/>
    </i>
    <i>
      <x v="107"/>
    </i>
    <i>
      <x v="83"/>
    </i>
    <i>
      <x v="15"/>
    </i>
    <i>
      <x v="34"/>
    </i>
    <i>
      <x v="8"/>
    </i>
    <i>
      <x v="13"/>
    </i>
    <i>
      <x v="75"/>
    </i>
    <i>
      <x/>
    </i>
    <i>
      <x v="88"/>
    </i>
    <i>
      <x v="102"/>
    </i>
    <i>
      <x v="45"/>
    </i>
    <i>
      <x v="17"/>
    </i>
    <i>
      <x v="53"/>
    </i>
    <i>
      <x v="32"/>
    </i>
    <i>
      <x v="46"/>
    </i>
    <i>
      <x v="21"/>
    </i>
    <i>
      <x v="31"/>
    </i>
    <i>
      <x v="100"/>
    </i>
    <i>
      <x v="93"/>
    </i>
    <i>
      <x v="109"/>
    </i>
    <i>
      <x v="105"/>
    </i>
    <i>
      <x v="91"/>
    </i>
    <i>
      <x v="97"/>
    </i>
    <i>
      <x v="40"/>
    </i>
    <i>
      <x v="85"/>
    </i>
    <i>
      <x v="63"/>
    </i>
    <i>
      <x v="2"/>
    </i>
    <i>
      <x v="50"/>
    </i>
    <i>
      <x v="42"/>
    </i>
    <i>
      <x v="76"/>
    </i>
    <i>
      <x v="113"/>
    </i>
    <i>
      <x v="23"/>
    </i>
    <i>
      <x v="68"/>
    </i>
    <i>
      <x v="51"/>
    </i>
    <i>
      <x v="86"/>
    </i>
    <i>
      <x v="54"/>
    </i>
    <i>
      <x v="69"/>
    </i>
    <i>
      <x v="29"/>
    </i>
    <i>
      <x v="72"/>
    </i>
    <i>
      <x v="87"/>
    </i>
    <i>
      <x v="77"/>
    </i>
    <i>
      <x v="58"/>
    </i>
    <i>
      <x v="99"/>
    </i>
    <i>
      <x v="90"/>
    </i>
    <i>
      <x v="26"/>
    </i>
    <i>
      <x v="52"/>
    </i>
    <i>
      <x v="108"/>
    </i>
  </rowItems>
  <colFields count="1">
    <field x="-2"/>
  </colFields>
  <colItems count="3">
    <i>
      <x/>
    </i>
    <i i="1">
      <x v="1"/>
    </i>
    <i i="2">
      <x v="2"/>
    </i>
  </colItems>
  <pageFields count="4">
    <pageField fld="2" hier="-1"/>
    <pageField fld="1" hier="-1"/>
    <pageField fld="3" hier="-1"/>
    <pageField fld="4" hier="-1"/>
  </pageFields>
  <dataFields count="3">
    <dataField name="Basic remuneration" fld="17" baseField="0" baseItem="42" numFmtId="164"/>
    <dataField name="Other remuneration / allowances" fld="18" baseField="0" baseItem="42" numFmtId="164"/>
    <dataField name="Sum of NED - total remuneration" fld="19" baseField="0" baseItem="42" numFmtId="164"/>
  </dataFields>
  <chartFormats count="18">
    <chartFormat chart="19" format="12" series="1">
      <pivotArea type="data" outline="0" fieldPosition="0">
        <references count="1">
          <reference field="4294967294" count="1" selected="0">
            <x v="0"/>
          </reference>
        </references>
      </pivotArea>
    </chartFormat>
    <chartFormat chart="19" format="13" series="1">
      <pivotArea type="data" outline="0" fieldPosition="0">
        <references count="1">
          <reference field="4294967294" count="1" selected="0">
            <x v="1"/>
          </reference>
        </references>
      </pivotArea>
    </chartFormat>
    <chartFormat chart="19" format="14" series="1">
      <pivotArea type="data" outline="0" fieldPosition="0">
        <references count="1">
          <reference field="4294967294" count="1" selected="0">
            <x v="2"/>
          </reference>
        </references>
      </pivotArea>
    </chartFormat>
    <chartFormat chart="20" format="0" series="1">
      <pivotArea type="data" outline="0" fieldPosition="0">
        <references count="1">
          <reference field="4294967294" count="1" selected="0">
            <x v="0"/>
          </reference>
        </references>
      </pivotArea>
    </chartFormat>
    <chartFormat chart="20" format="1" series="1">
      <pivotArea type="data" outline="0" fieldPosition="0">
        <references count="1">
          <reference field="4294967294" count="1" selected="0">
            <x v="1"/>
          </reference>
        </references>
      </pivotArea>
    </chartFormat>
    <chartFormat chart="20" format="2" series="1">
      <pivotArea type="data" outline="0" fieldPosition="0">
        <references count="1">
          <reference field="4294967294" count="1" selected="0">
            <x v="2"/>
          </reference>
        </references>
      </pivotArea>
    </chartFormat>
    <chartFormat chart="21" format="0" series="1">
      <pivotArea type="data" outline="0" fieldPosition="0">
        <references count="1">
          <reference field="4294967294" count="1" selected="0">
            <x v="0"/>
          </reference>
        </references>
      </pivotArea>
    </chartFormat>
    <chartFormat chart="21" format="1" series="1">
      <pivotArea type="data" outline="0" fieldPosition="0">
        <references count="1">
          <reference field="4294967294" count="1" selected="0">
            <x v="1"/>
          </reference>
        </references>
      </pivotArea>
    </chartFormat>
    <chartFormat chart="21" format="2" series="1">
      <pivotArea type="data" outline="0" fieldPosition="0">
        <references count="1">
          <reference field="4294967294" count="1" selected="0">
            <x v="2"/>
          </reference>
        </references>
      </pivotArea>
    </chartFormat>
    <chartFormat chart="23" format="0" series="1">
      <pivotArea type="data" outline="0" fieldPosition="0">
        <references count="1">
          <reference field="4294967294" count="1" selected="0">
            <x v="0"/>
          </reference>
        </references>
      </pivotArea>
    </chartFormat>
    <chartFormat chart="23" format="1" series="1">
      <pivotArea type="data" outline="0" fieldPosition="0">
        <references count="1">
          <reference field="4294967294" count="1" selected="0">
            <x v="1"/>
          </reference>
        </references>
      </pivotArea>
    </chartFormat>
    <chartFormat chart="23" format="2" series="1">
      <pivotArea type="data" outline="0" fieldPosition="0">
        <references count="1">
          <reference field="4294967294" count="1" selected="0">
            <x v="2"/>
          </reference>
        </references>
      </pivotArea>
    </chartFormat>
    <chartFormat chart="30" format="3" series="1">
      <pivotArea type="data" outline="0" fieldPosition="0">
        <references count="1">
          <reference field="4294967294" count="1" selected="0">
            <x v="1"/>
          </reference>
        </references>
      </pivotArea>
    </chartFormat>
    <chartFormat chart="30" format="4" series="1">
      <pivotArea type="data" outline="0" fieldPosition="0">
        <references count="1">
          <reference field="4294967294" count="1" selected="0">
            <x v="2"/>
          </reference>
        </references>
      </pivotArea>
    </chartFormat>
    <chartFormat chart="30" format="5" series="1">
      <pivotArea type="data" outline="0" fieldPosition="0">
        <references count="1">
          <reference field="4294967294" count="1" selected="0">
            <x v="0"/>
          </reference>
        </references>
      </pivotArea>
    </chartFormat>
    <chartFormat chart="31" format="0" series="1">
      <pivotArea type="data" outline="0" fieldPosition="0">
        <references count="1">
          <reference field="4294967294" count="1" selected="0">
            <x v="0"/>
          </reference>
        </references>
      </pivotArea>
    </chartFormat>
    <chartFormat chart="31" format="1" series="1">
      <pivotArea type="data" outline="0" fieldPosition="0">
        <references count="1">
          <reference field="4294967294" count="1" selected="0">
            <x v="1"/>
          </reference>
        </references>
      </pivotArea>
    </chartFormat>
    <chartFormat chart="31"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0">
  <location ref="G2:H116" firstHeaderRow="1" firstDataRow="1" firstDataCol="1"/>
  <pivotFields count="34">
    <pivotField axis="axisRow" showAll="0">
      <items count="115">
        <item x="66"/>
        <item x="3"/>
        <item x="5"/>
        <item x="76"/>
        <item x="78"/>
        <item x="14"/>
        <item x="85"/>
        <item x="86"/>
        <item x="50"/>
        <item x="87"/>
        <item x="15"/>
        <item x="91"/>
        <item x="52"/>
        <item x="53"/>
        <item x="24"/>
        <item x="25"/>
        <item x="55"/>
        <item x="28"/>
        <item x="58"/>
        <item x="29"/>
        <item x="30"/>
        <item x="100"/>
        <item x="102"/>
        <item x="61"/>
        <item x="34"/>
        <item x="37"/>
        <item x="109"/>
        <item x="110"/>
        <item x="63"/>
        <item x="65"/>
        <item x="44"/>
        <item x="0"/>
        <item x="2"/>
        <item x="67"/>
        <item x="68"/>
        <item x="69"/>
        <item x="6"/>
        <item x="70"/>
        <item x="71"/>
        <item x="72"/>
        <item x="7"/>
        <item x="73"/>
        <item x="8"/>
        <item x="9"/>
        <item x="75"/>
        <item x="77"/>
        <item x="10"/>
        <item x="45"/>
        <item x="79"/>
        <item x="11"/>
        <item x="46"/>
        <item x="47"/>
        <item x="48"/>
        <item x="80"/>
        <item x="12"/>
        <item x="13"/>
        <item x="82"/>
        <item x="83"/>
        <item x="84"/>
        <item x="49"/>
        <item x="88"/>
        <item x="51"/>
        <item x="89"/>
        <item x="90"/>
        <item x="16"/>
        <item x="17"/>
        <item x="19"/>
        <item x="92"/>
        <item x="93"/>
        <item x="20"/>
        <item x="94"/>
        <item x="95"/>
        <item x="21"/>
        <item x="22"/>
        <item x="23"/>
        <item x="96"/>
        <item x="26"/>
        <item x="54"/>
        <item x="27"/>
        <item x="57"/>
        <item x="97"/>
        <item x="59"/>
        <item x="98"/>
        <item x="99"/>
        <item x="31"/>
        <item x="60"/>
        <item x="101"/>
        <item x="103"/>
        <item x="104"/>
        <item x="105"/>
        <item x="33"/>
        <item x="35"/>
        <item x="36"/>
        <item x="106"/>
        <item x="38"/>
        <item x="107"/>
        <item x="108"/>
        <item x="39"/>
        <item x="111"/>
        <item x="40"/>
        <item x="41"/>
        <item x="112"/>
        <item x="113"/>
        <item x="64"/>
        <item x="42"/>
        <item x="43"/>
        <item x="1"/>
        <item x="74"/>
        <item x="4"/>
        <item x="56"/>
        <item x="62"/>
        <item x="81"/>
        <item x="18"/>
        <item x="32"/>
        <item t="default"/>
      </items>
    </pivotField>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dataField="1"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s>
  <rowFields count="1">
    <field x="0"/>
  </rowFields>
  <rowItems count="11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rowItems>
  <colItems count="1">
    <i/>
  </colItems>
  <dataFields count="1">
    <dataField name="Sum of NED % vacancies"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37">
  <location ref="AK2:AL116" firstHeaderRow="1" firstDataRow="1" firstDataCol="1"/>
  <pivotFields count="34">
    <pivotField axis="axisRow" showAll="0" sortType="ascending">
      <items count="115">
        <item x="66"/>
        <item x="3"/>
        <item x="5"/>
        <item x="76"/>
        <item x="78"/>
        <item x="14"/>
        <item x="85"/>
        <item x="86"/>
        <item x="50"/>
        <item x="87"/>
        <item x="15"/>
        <item x="91"/>
        <item x="52"/>
        <item x="53"/>
        <item x="24"/>
        <item x="25"/>
        <item x="55"/>
        <item x="28"/>
        <item x="58"/>
        <item x="29"/>
        <item x="30"/>
        <item x="100"/>
        <item x="102"/>
        <item x="61"/>
        <item x="34"/>
        <item x="37"/>
        <item x="109"/>
        <item x="110"/>
        <item x="63"/>
        <item x="65"/>
        <item x="44"/>
        <item x="0"/>
        <item x="2"/>
        <item x="67"/>
        <item x="68"/>
        <item x="69"/>
        <item x="6"/>
        <item x="70"/>
        <item x="71"/>
        <item x="72"/>
        <item x="7"/>
        <item x="73"/>
        <item x="8"/>
        <item x="9"/>
        <item x="75"/>
        <item x="77"/>
        <item x="10"/>
        <item x="45"/>
        <item x="79"/>
        <item x="11"/>
        <item x="46"/>
        <item x="47"/>
        <item x="48"/>
        <item x="80"/>
        <item x="12"/>
        <item x="13"/>
        <item x="82"/>
        <item x="83"/>
        <item x="84"/>
        <item x="49"/>
        <item x="88"/>
        <item x="51"/>
        <item x="89"/>
        <item x="90"/>
        <item x="16"/>
        <item x="17"/>
        <item x="19"/>
        <item x="92"/>
        <item x="93"/>
        <item x="20"/>
        <item x="94"/>
        <item x="95"/>
        <item x="21"/>
        <item x="22"/>
        <item x="23"/>
        <item x="96"/>
        <item x="26"/>
        <item x="54"/>
        <item x="27"/>
        <item x="57"/>
        <item x="97"/>
        <item x="59"/>
        <item x="98"/>
        <item x="99"/>
        <item x="31"/>
        <item x="60"/>
        <item x="101"/>
        <item x="103"/>
        <item x="104"/>
        <item x="105"/>
        <item x="33"/>
        <item x="35"/>
        <item x="36"/>
        <item x="106"/>
        <item x="38"/>
        <item x="107"/>
        <item x="108"/>
        <item x="39"/>
        <item x="111"/>
        <item x="40"/>
        <item x="41"/>
        <item x="112"/>
        <item x="113"/>
        <item x="64"/>
        <item x="42"/>
        <item x="43"/>
        <item x="1"/>
        <item x="74"/>
        <item x="4"/>
        <item x="56"/>
        <item x="62"/>
        <item x="81"/>
        <item x="18"/>
        <item x="32"/>
        <item t="default"/>
      </items>
      <autoSortScope>
        <pivotArea dataOnly="0" outline="0" fieldPosition="0">
          <references count="1">
            <reference field="4294967294" count="1" selected="0">
              <x v="0"/>
            </reference>
          </references>
        </pivotArea>
      </autoSortScope>
    </pivotField>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defaultSubtotal="0"/>
    <pivotField showAll="0"/>
    <pivotField showAll="0"/>
    <pivotField showAll="0" defaultSubtotal="0"/>
    <pivotField showAll="0"/>
    <pivotField showAll="0"/>
    <pivotField showAll="0" defaultSubtotal="0"/>
    <pivotField dataField="1" showAll="0" defaultSubtotal="0"/>
    <pivotField showAll="0"/>
    <pivotField showAll="0"/>
    <pivotField showAll="0"/>
    <pivotField showAll="0"/>
    <pivotField showAll="0"/>
    <pivotField showAll="0"/>
    <pivotField showAll="0"/>
    <pivotField showAll="0"/>
    <pivotField showAll="0"/>
    <pivotField showAll="0"/>
  </pivotFields>
  <rowFields count="1">
    <field x="0"/>
  </rowFields>
  <rowItems count="114">
    <i>
      <x v="45"/>
    </i>
    <i>
      <x v="113"/>
    </i>
    <i>
      <x v="49"/>
    </i>
    <i>
      <x v="20"/>
    </i>
    <i>
      <x v="94"/>
    </i>
    <i>
      <x v="55"/>
    </i>
    <i>
      <x v="32"/>
    </i>
    <i>
      <x v="57"/>
    </i>
    <i>
      <x v="106"/>
    </i>
    <i>
      <x v="59"/>
    </i>
    <i>
      <x v="30"/>
    </i>
    <i>
      <x v="77"/>
    </i>
    <i>
      <x v="96"/>
    </i>
    <i>
      <x v="78"/>
    </i>
    <i>
      <x v="33"/>
    </i>
    <i>
      <x v="79"/>
    </i>
    <i>
      <x v="6"/>
    </i>
    <i>
      <x v="4"/>
    </i>
    <i>
      <x v="73"/>
    </i>
    <i>
      <x v="18"/>
    </i>
    <i>
      <x v="34"/>
    </i>
    <i>
      <x v="15"/>
    </i>
    <i>
      <x v="9"/>
    </i>
    <i>
      <x v="48"/>
    </i>
    <i>
      <x v="5"/>
    </i>
    <i>
      <x v="104"/>
    </i>
    <i>
      <x v="10"/>
    </i>
    <i>
      <x v="16"/>
    </i>
    <i>
      <x v="14"/>
    </i>
    <i>
      <x v="52"/>
    </i>
    <i>
      <x v="92"/>
    </i>
    <i>
      <x v="74"/>
    </i>
    <i>
      <x v="37"/>
    </i>
    <i>
      <x v="41"/>
    </i>
    <i>
      <x v="112"/>
    </i>
    <i>
      <x v="47"/>
    </i>
    <i>
      <x v="81"/>
    </i>
    <i>
      <x v="25"/>
    </i>
    <i>
      <x v="111"/>
    </i>
    <i>
      <x v="62"/>
    </i>
    <i>
      <x v="12"/>
    </i>
    <i>
      <x v="103"/>
    </i>
    <i>
      <x v="67"/>
    </i>
    <i>
      <x v="110"/>
    </i>
    <i>
      <x v="83"/>
    </i>
    <i>
      <x v="8"/>
    </i>
    <i>
      <x v="53"/>
    </i>
    <i>
      <x v="63"/>
    </i>
    <i>
      <x v="38"/>
    </i>
    <i>
      <x v="64"/>
    </i>
    <i>
      <x v="66"/>
    </i>
    <i>
      <x v="35"/>
    </i>
    <i>
      <x v="36"/>
    </i>
    <i>
      <x v="28"/>
    </i>
    <i>
      <x v="27"/>
    </i>
    <i>
      <x v="95"/>
    </i>
    <i>
      <x v="39"/>
    </i>
    <i>
      <x v="29"/>
    </i>
    <i>
      <x v="56"/>
    </i>
    <i>
      <x v="72"/>
    </i>
    <i>
      <x v="71"/>
    </i>
    <i>
      <x v="60"/>
    </i>
    <i>
      <x v="11"/>
    </i>
    <i>
      <x v="61"/>
    </i>
    <i>
      <x v="88"/>
    </i>
    <i>
      <x v="7"/>
    </i>
    <i>
      <x v="17"/>
    </i>
    <i>
      <x v="109"/>
    </i>
    <i>
      <x v="46"/>
    </i>
    <i>
      <x v="31"/>
    </i>
    <i>
      <x v="21"/>
    </i>
    <i>
      <x v="90"/>
    </i>
    <i>
      <x v="2"/>
    </i>
    <i>
      <x v="50"/>
    </i>
    <i>
      <x v="43"/>
    </i>
    <i>
      <x v="76"/>
    </i>
    <i>
      <x v="89"/>
    </i>
    <i>
      <x v="107"/>
    </i>
    <i>
      <x v="70"/>
    </i>
    <i>
      <x v="69"/>
    </i>
    <i>
      <x v="80"/>
    </i>
    <i>
      <x v="1"/>
    </i>
    <i>
      <x v="82"/>
    </i>
    <i>
      <x v="22"/>
    </i>
    <i>
      <x v="44"/>
    </i>
    <i>
      <x v="24"/>
    </i>
    <i>
      <x v="98"/>
    </i>
    <i>
      <x v="65"/>
    </i>
    <i>
      <x v="19"/>
    </i>
    <i>
      <x v="75"/>
    </i>
    <i>
      <x/>
    </i>
    <i>
      <x v="84"/>
    </i>
    <i>
      <x v="54"/>
    </i>
    <i>
      <x v="105"/>
    </i>
    <i>
      <x v="97"/>
    </i>
    <i>
      <x v="108"/>
    </i>
    <i>
      <x v="40"/>
    </i>
    <i>
      <x v="87"/>
    </i>
    <i>
      <x v="42"/>
    </i>
    <i>
      <x v="23"/>
    </i>
    <i>
      <x v="68"/>
    </i>
    <i>
      <x v="99"/>
    </i>
    <i>
      <x v="3"/>
    </i>
    <i>
      <x v="13"/>
    </i>
    <i>
      <x v="102"/>
    </i>
    <i>
      <x v="100"/>
    </i>
    <i>
      <x v="93"/>
    </i>
    <i>
      <x v="91"/>
    </i>
    <i>
      <x v="58"/>
    </i>
    <i>
      <x v="85"/>
    </i>
    <i>
      <x v="101"/>
    </i>
    <i>
      <x v="51"/>
    </i>
    <i>
      <x v="26"/>
    </i>
    <i>
      <x v="86"/>
    </i>
  </rowItems>
  <colItems count="1">
    <i/>
  </colItems>
  <dataFields count="1">
    <dataField name="Sum of NED - daily rate" fld="23" baseField="0" baseItem="6" numFmtId="164"/>
  </dataFields>
  <chartFormats count="2">
    <chartFormat chart="30" format="2" series="1">
      <pivotArea type="data" outline="0" fieldPosition="0">
        <references count="1">
          <reference field="4294967294" count="1" selected="0">
            <x v="0"/>
          </reference>
        </references>
      </pivotArea>
    </chartFormat>
    <chartFormat chart="36"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7">
  <location ref="P2:Q6" firstHeaderRow="1" firstDataRow="1" firstDataCol="1"/>
  <pivotFields count="34">
    <pivotField showAll="0"/>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defaultSubtotal="0"/>
    <pivotField showAll="0"/>
    <pivotField showAll="0"/>
    <pivotField showAll="0" defaultSubtotal="0"/>
    <pivotField showAll="0"/>
    <pivotField showAll="0"/>
    <pivotField showAll="0" defaultSubtotal="0"/>
    <pivotField showAll="0" defaultSubtotal="0"/>
    <pivotField axis="axisRow" dataField="1" showAll="0">
      <items count="8">
        <item x="2"/>
        <item x="1"/>
        <item x="3"/>
        <item x="4"/>
        <item h="1" x="0"/>
        <item h="1" x="5"/>
        <item h="1" x="6"/>
        <item t="default"/>
      </items>
    </pivotField>
    <pivotField showAll="0"/>
    <pivotField showAll="0"/>
    <pivotField showAll="0"/>
    <pivotField showAll="0"/>
    <pivotField showAll="0"/>
    <pivotField showAll="0"/>
    <pivotField showAll="0"/>
    <pivotField showAll="0"/>
    <pivotField showAll="0"/>
  </pivotFields>
  <rowFields count="1">
    <field x="24"/>
  </rowFields>
  <rowItems count="4">
    <i>
      <x/>
    </i>
    <i>
      <x v="1"/>
    </i>
    <i>
      <x v="2"/>
    </i>
    <i>
      <x v="3"/>
    </i>
  </rowItems>
  <colItems count="1">
    <i/>
  </colItems>
  <dataFields count="1">
    <dataField name="Count of Less than a year" fld="24" subtotal="count" baseField="23" baseItem="0"/>
  </dataFields>
  <chartFormats count="4">
    <chartFormat chart="24" format="1" series="1">
      <pivotArea type="data" outline="0" fieldPosition="0">
        <references count="1">
          <reference field="4294967294" count="1" selected="0">
            <x v="0"/>
          </reference>
        </references>
      </pivotArea>
    </chartFormat>
    <chartFormat chart="23" format="4" series="1">
      <pivotArea type="data" outline="0" fieldPosition="0">
        <references count="1">
          <reference field="4294967294" count="1" selected="0">
            <x v="0"/>
          </reference>
        </references>
      </pivotArea>
    </chartFormat>
    <chartFormat chart="25" format="2" series="1">
      <pivotArea type="data" outline="0" fieldPosition="0">
        <references count="1">
          <reference field="4294967294" count="1" selected="0">
            <x v="0"/>
          </reference>
        </references>
      </pivotArea>
    </chartFormat>
    <chartFormat chart="26"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3">
  <location ref="M2:N116" firstHeaderRow="1" firstDataRow="1" firstDataCol="1"/>
  <pivotFields count="34">
    <pivotField axis="axisRow" showAll="0" sortType="ascending">
      <items count="115">
        <item x="66"/>
        <item x="3"/>
        <item x="5"/>
        <item x="76"/>
        <item x="78"/>
        <item x="14"/>
        <item x="85"/>
        <item x="86"/>
        <item x="50"/>
        <item x="87"/>
        <item x="15"/>
        <item x="91"/>
        <item x="52"/>
        <item x="53"/>
        <item x="24"/>
        <item x="25"/>
        <item x="55"/>
        <item x="28"/>
        <item x="58"/>
        <item x="29"/>
        <item x="30"/>
        <item x="100"/>
        <item x="102"/>
        <item x="61"/>
        <item x="34"/>
        <item x="37"/>
        <item x="109"/>
        <item x="110"/>
        <item x="63"/>
        <item x="65"/>
        <item x="44"/>
        <item x="0"/>
        <item x="2"/>
        <item x="67"/>
        <item x="68"/>
        <item x="69"/>
        <item x="6"/>
        <item x="70"/>
        <item x="71"/>
        <item x="72"/>
        <item x="7"/>
        <item x="73"/>
        <item x="8"/>
        <item x="9"/>
        <item x="75"/>
        <item x="77"/>
        <item x="10"/>
        <item x="45"/>
        <item x="79"/>
        <item x="11"/>
        <item x="46"/>
        <item x="47"/>
        <item x="48"/>
        <item x="80"/>
        <item x="12"/>
        <item x="13"/>
        <item x="82"/>
        <item x="83"/>
        <item x="84"/>
        <item x="49"/>
        <item x="88"/>
        <item x="51"/>
        <item x="89"/>
        <item x="90"/>
        <item x="16"/>
        <item x="17"/>
        <item x="19"/>
        <item x="92"/>
        <item x="93"/>
        <item x="20"/>
        <item x="94"/>
        <item x="95"/>
        <item x="21"/>
        <item x="22"/>
        <item x="23"/>
        <item x="96"/>
        <item x="26"/>
        <item x="54"/>
        <item x="27"/>
        <item x="57"/>
        <item x="97"/>
        <item x="59"/>
        <item x="98"/>
        <item x="99"/>
        <item x="31"/>
        <item x="60"/>
        <item x="101"/>
        <item x="103"/>
        <item x="104"/>
        <item x="105"/>
        <item x="33"/>
        <item x="35"/>
        <item x="36"/>
        <item x="106"/>
        <item x="38"/>
        <item x="107"/>
        <item x="108"/>
        <item x="39"/>
        <item x="111"/>
        <item x="40"/>
        <item x="41"/>
        <item x="112"/>
        <item x="113"/>
        <item x="64"/>
        <item x="42"/>
        <item x="43"/>
        <item x="1"/>
        <item x="74"/>
        <item x="4"/>
        <item x="56"/>
        <item x="62"/>
        <item x="81"/>
        <item x="18"/>
        <item x="32"/>
        <item t="default"/>
      </items>
      <autoSortScope>
        <pivotArea dataOnly="0" outline="0" fieldPosition="0">
          <references count="1">
            <reference field="4294967294" count="1" selected="0">
              <x v="0"/>
            </reference>
          </references>
        </pivotArea>
      </autoSortScope>
    </pivotField>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defaultSubtotal="0"/>
    <pivotField showAll="0"/>
    <pivotField showAll="0"/>
    <pivotField showAll="0" defaultSubtotal="0"/>
    <pivotField showAll="0"/>
    <pivotField dataField="1"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s>
  <rowFields count="1">
    <field x="0"/>
  </rowFields>
  <rowItems count="114">
    <i>
      <x v="55"/>
    </i>
    <i>
      <x v="57"/>
    </i>
    <i>
      <x v="20"/>
    </i>
    <i>
      <x v="59"/>
    </i>
    <i>
      <x v="32"/>
    </i>
    <i>
      <x v="113"/>
    </i>
    <i>
      <x v="45"/>
    </i>
    <i>
      <x v="77"/>
    </i>
    <i>
      <x v="106"/>
    </i>
    <i>
      <x v="78"/>
    </i>
    <i>
      <x v="33"/>
    </i>
    <i>
      <x v="79"/>
    </i>
    <i>
      <x v="30"/>
    </i>
    <i>
      <x v="94"/>
    </i>
    <i>
      <x v="49"/>
    </i>
    <i>
      <x v="96"/>
    </i>
    <i>
      <x v="61"/>
    </i>
    <i>
      <x v="60"/>
    </i>
    <i>
      <x v="101"/>
    </i>
    <i>
      <x v="71"/>
    </i>
    <i>
      <x v="11"/>
    </i>
    <i>
      <x v="43"/>
    </i>
    <i>
      <x v="84"/>
    </i>
    <i>
      <x v="91"/>
    </i>
    <i>
      <x v="13"/>
    </i>
    <i>
      <x v="93"/>
    </i>
    <i>
      <x v="12"/>
    </i>
    <i>
      <x v="47"/>
    </i>
    <i>
      <x v="112"/>
    </i>
    <i>
      <x v="24"/>
    </i>
    <i>
      <x v="81"/>
    </i>
    <i>
      <x v="100"/>
    </i>
    <i>
      <x v="85"/>
    </i>
    <i>
      <x v="62"/>
    </i>
    <i>
      <x v="67"/>
    </i>
    <i>
      <x v="102"/>
    </i>
    <i>
      <x v="3"/>
    </i>
    <i>
      <x v="103"/>
    </i>
    <i>
      <x v="86"/>
    </i>
    <i>
      <x v="51"/>
    </i>
    <i>
      <x v="25"/>
    </i>
    <i>
      <x v="110"/>
    </i>
    <i>
      <x v="41"/>
    </i>
    <i>
      <x v="111"/>
    </i>
    <i>
      <x v="65"/>
    </i>
    <i>
      <x v="44"/>
    </i>
    <i>
      <x v="23"/>
    </i>
    <i>
      <x v="37"/>
    </i>
    <i>
      <x/>
    </i>
    <i>
      <x v="26"/>
    </i>
    <i>
      <x v="40"/>
    </i>
    <i>
      <x v="97"/>
    </i>
    <i>
      <x v="1"/>
    </i>
    <i>
      <x v="98"/>
    </i>
    <i>
      <x v="92"/>
    </i>
    <i>
      <x v="68"/>
    </i>
    <i>
      <x v="80"/>
    </i>
    <i>
      <x v="70"/>
    </i>
    <i>
      <x v="58"/>
    </i>
    <i>
      <x v="22"/>
    </i>
    <i>
      <x v="19"/>
    </i>
    <i>
      <x v="105"/>
    </i>
    <i>
      <x v="42"/>
    </i>
    <i>
      <x v="74"/>
    </i>
    <i>
      <x v="82"/>
    </i>
    <i>
      <x v="75"/>
    </i>
    <i>
      <x v="95"/>
    </i>
    <i>
      <x v="107"/>
    </i>
    <i>
      <x v="89"/>
    </i>
    <i>
      <x v="87"/>
    </i>
    <i>
      <x v="99"/>
    </i>
    <i>
      <x v="7"/>
    </i>
    <i>
      <x v="54"/>
    </i>
    <i>
      <x v="56"/>
    </i>
    <i>
      <x v="14"/>
    </i>
    <i>
      <x v="31"/>
    </i>
    <i>
      <x v="76"/>
    </i>
    <i>
      <x v="16"/>
    </i>
    <i>
      <x v="10"/>
    </i>
    <i>
      <x v="35"/>
    </i>
    <i>
      <x v="50"/>
    </i>
    <i>
      <x v="64"/>
    </i>
    <i>
      <x v="27"/>
    </i>
    <i>
      <x v="36"/>
    </i>
    <i>
      <x v="2"/>
    </i>
    <i>
      <x v="66"/>
    </i>
    <i>
      <x v="21"/>
    </i>
    <i>
      <x v="17"/>
    </i>
    <i>
      <x v="88"/>
    </i>
    <i>
      <x v="28"/>
    </i>
    <i>
      <x v="39"/>
    </i>
    <i>
      <x v="46"/>
    </i>
    <i>
      <x v="69"/>
    </i>
    <i>
      <x v="109"/>
    </i>
    <i>
      <x v="108"/>
    </i>
    <i>
      <x v="38"/>
    </i>
    <i>
      <x v="29"/>
    </i>
    <i>
      <x v="90"/>
    </i>
    <i>
      <x v="72"/>
    </i>
    <i>
      <x v="63"/>
    </i>
    <i>
      <x v="48"/>
    </i>
    <i>
      <x v="8"/>
    </i>
    <i>
      <x v="83"/>
    </i>
    <i>
      <x v="53"/>
    </i>
    <i>
      <x v="5"/>
    </i>
    <i>
      <x v="104"/>
    </i>
    <i>
      <x v="4"/>
    </i>
    <i>
      <x v="9"/>
    </i>
    <i>
      <x v="18"/>
    </i>
    <i>
      <x v="73"/>
    </i>
    <i>
      <x v="52"/>
    </i>
    <i>
      <x v="15"/>
    </i>
    <i>
      <x v="34"/>
    </i>
    <i>
      <x v="6"/>
    </i>
  </rowItems>
  <colItems count="1">
    <i/>
  </colItems>
  <dataFields count="1">
    <dataField name="Sum of NED no. of days (cleaned)" fld="21" baseField="0" baseItem="0"/>
  </dataFields>
  <chartFormats count="2">
    <chartFormat chart="20" format="0" series="1">
      <pivotArea type="data" outline="0" fieldPosition="0">
        <references count="1">
          <reference field="4294967294" count="1" selected="0">
            <x v="0"/>
          </reference>
        </references>
      </pivotArea>
    </chartFormat>
    <chartFormat chart="2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15">
  <location ref="AC5:AD119" firstHeaderRow="1" firstDataRow="1" firstDataCol="1"/>
  <pivotFields count="34">
    <pivotField axis="axisRow" showAll="0" sortType="ascending">
      <items count="115">
        <item x="66"/>
        <item x="3"/>
        <item x="5"/>
        <item x="76"/>
        <item x="78"/>
        <item x="14"/>
        <item x="85"/>
        <item x="86"/>
        <item x="50"/>
        <item x="87"/>
        <item x="15"/>
        <item x="91"/>
        <item x="52"/>
        <item x="53"/>
        <item x="24"/>
        <item x="25"/>
        <item x="55"/>
        <item x="28"/>
        <item x="58"/>
        <item x="29"/>
        <item x="30"/>
        <item x="100"/>
        <item x="102"/>
        <item x="61"/>
        <item x="34"/>
        <item x="37"/>
        <item x="109"/>
        <item x="110"/>
        <item x="63"/>
        <item x="65"/>
        <item x="44"/>
        <item x="0"/>
        <item x="2"/>
        <item x="67"/>
        <item x="68"/>
        <item x="69"/>
        <item x="6"/>
        <item x="70"/>
        <item x="71"/>
        <item x="72"/>
        <item x="7"/>
        <item x="73"/>
        <item x="8"/>
        <item x="9"/>
        <item x="75"/>
        <item x="77"/>
        <item x="10"/>
        <item x="45"/>
        <item x="79"/>
        <item x="11"/>
        <item x="46"/>
        <item x="47"/>
        <item x="48"/>
        <item x="80"/>
        <item x="12"/>
        <item x="13"/>
        <item x="82"/>
        <item x="83"/>
        <item x="84"/>
        <item x="49"/>
        <item x="88"/>
        <item x="51"/>
        <item x="89"/>
        <item x="90"/>
        <item x="16"/>
        <item x="17"/>
        <item x="19"/>
        <item x="92"/>
        <item x="93"/>
        <item x="20"/>
        <item x="94"/>
        <item x="95"/>
        <item x="21"/>
        <item x="22"/>
        <item x="23"/>
        <item x="96"/>
        <item x="26"/>
        <item x="54"/>
        <item x="27"/>
        <item x="57"/>
        <item x="97"/>
        <item x="59"/>
        <item x="98"/>
        <item x="99"/>
        <item x="31"/>
        <item x="60"/>
        <item x="101"/>
        <item x="103"/>
        <item x="104"/>
        <item x="105"/>
        <item x="33"/>
        <item x="35"/>
        <item x="36"/>
        <item x="106"/>
        <item x="38"/>
        <item x="107"/>
        <item x="108"/>
        <item x="39"/>
        <item x="111"/>
        <item x="40"/>
        <item x="41"/>
        <item x="112"/>
        <item x="113"/>
        <item x="64"/>
        <item x="42"/>
        <item x="43"/>
        <item x="1"/>
        <item x="74"/>
        <item x="4"/>
        <item x="56"/>
        <item x="62"/>
        <item x="81"/>
        <item x="18"/>
        <item x="32"/>
        <item t="default"/>
      </items>
      <autoSortScope>
        <pivotArea dataOnly="0" outline="0" fieldPosition="0">
          <references count="1">
            <reference field="4294967294" count="1" selected="0">
              <x v="0"/>
            </reference>
          </references>
        </pivotArea>
      </autoSortScope>
    </pivotField>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showAll="0" defaultSubtotal="0"/>
    <pivotField showAll="0"/>
    <pivotField showAll="0"/>
    <pivotField showAll="0" defaultSubtotal="0"/>
    <pivotField showAll="0"/>
    <pivotField showAll="0"/>
    <pivotField showAll="0" defaultSubtotal="0"/>
    <pivotField dataField="1" showAll="0" defaultSubtotal="0"/>
    <pivotField showAll="0"/>
    <pivotField showAll="0"/>
    <pivotField showAll="0"/>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s>
  <rowFields count="1">
    <field x="0"/>
  </rowFields>
  <rowItems count="114">
    <i>
      <x v="57"/>
    </i>
    <i>
      <x v="113"/>
    </i>
    <i>
      <x v="110"/>
    </i>
    <i>
      <x v="45"/>
    </i>
    <i>
      <x v="49"/>
    </i>
    <i>
      <x v="20"/>
    </i>
    <i>
      <x v="96"/>
    </i>
    <i>
      <x v="33"/>
    </i>
    <i>
      <x v="69"/>
    </i>
    <i>
      <x v="32"/>
    </i>
    <i>
      <x v="77"/>
    </i>
    <i>
      <x v="94"/>
    </i>
    <i>
      <x v="78"/>
    </i>
    <i>
      <x v="6"/>
    </i>
    <i>
      <x v="18"/>
    </i>
    <i>
      <x v="81"/>
    </i>
    <i>
      <x v="73"/>
    </i>
    <i>
      <x v="71"/>
    </i>
    <i>
      <x v="67"/>
    </i>
    <i>
      <x v="60"/>
    </i>
    <i>
      <x v="16"/>
    </i>
    <i>
      <x v="103"/>
    </i>
    <i>
      <x v="41"/>
    </i>
    <i>
      <x v="4"/>
    </i>
    <i>
      <x v="37"/>
    </i>
    <i>
      <x v="14"/>
    </i>
    <i>
      <x v="47"/>
    </i>
    <i>
      <x v="48"/>
    </i>
    <i>
      <x v="62"/>
    </i>
    <i>
      <x v="83"/>
    </i>
    <i>
      <x v="92"/>
    </i>
    <i>
      <x v="75"/>
    </i>
    <i>
      <x v="56"/>
    </i>
    <i>
      <x v="10"/>
    </i>
    <i>
      <x v="79"/>
    </i>
    <i>
      <x v="63"/>
    </i>
    <i>
      <x v="25"/>
    </i>
    <i>
      <x v="8"/>
    </i>
    <i>
      <x v="39"/>
    </i>
    <i>
      <x v="43"/>
    </i>
    <i>
      <x v="17"/>
    </i>
    <i>
      <x v="12"/>
    </i>
    <i>
      <x v="9"/>
    </i>
    <i>
      <x v="38"/>
    </i>
    <i>
      <x v="80"/>
    </i>
    <i>
      <x v="104"/>
    </i>
    <i>
      <x v="15"/>
    </i>
    <i>
      <x v="89"/>
    </i>
    <i>
      <x v="72"/>
    </i>
    <i>
      <x v="88"/>
    </i>
    <i>
      <x v="84"/>
    </i>
    <i>
      <x v="19"/>
    </i>
    <i>
      <x v="34"/>
    </i>
    <i>
      <x v="26"/>
    </i>
    <i>
      <x v="102"/>
    </i>
    <i>
      <x v="76"/>
    </i>
    <i>
      <x v="70"/>
    </i>
    <i>
      <x v="68"/>
    </i>
    <i>
      <x v="46"/>
    </i>
    <i>
      <x v="90"/>
    </i>
    <i>
      <x v="91"/>
    </i>
    <i>
      <x v="35"/>
    </i>
    <i>
      <x v="66"/>
    </i>
    <i>
      <x v="44"/>
    </i>
    <i>
      <x v="58"/>
    </i>
    <i>
      <x v="1"/>
    </i>
    <i>
      <x/>
    </i>
    <i>
      <x v="50"/>
    </i>
    <i>
      <x v="53"/>
    </i>
    <i>
      <x v="105"/>
    </i>
    <i>
      <x v="28"/>
    </i>
    <i>
      <x v="7"/>
    </i>
    <i>
      <x v="101"/>
    </i>
    <i>
      <x v="27"/>
    </i>
    <i>
      <x v="2"/>
    </i>
    <i>
      <x v="31"/>
    </i>
    <i>
      <x v="24"/>
    </i>
    <i>
      <x v="30"/>
    </i>
    <i>
      <x v="85"/>
    </i>
    <i>
      <x v="21"/>
    </i>
    <i>
      <x v="5"/>
    </i>
    <i>
      <x v="40"/>
    </i>
    <i>
      <x v="55"/>
    </i>
    <i>
      <x v="87"/>
    </i>
    <i>
      <x v="106"/>
    </i>
    <i>
      <x v="52"/>
    </i>
    <i>
      <x v="59"/>
    </i>
    <i>
      <x v="97"/>
    </i>
    <i>
      <x v="86"/>
    </i>
    <i>
      <x v="109"/>
    </i>
    <i>
      <x v="29"/>
    </i>
    <i>
      <x v="36"/>
    </i>
    <i>
      <x v="3"/>
    </i>
    <i>
      <x v="93"/>
    </i>
    <i>
      <x v="65"/>
    </i>
    <i>
      <x v="82"/>
    </i>
    <i>
      <x v="51"/>
    </i>
    <i>
      <x v="42"/>
    </i>
    <i>
      <x v="99"/>
    </i>
    <i>
      <x v="13"/>
    </i>
    <i>
      <x v="74"/>
    </i>
    <i>
      <x v="22"/>
    </i>
    <i>
      <x v="98"/>
    </i>
    <i>
      <x v="112"/>
    </i>
    <i>
      <x v="111"/>
    </i>
    <i>
      <x v="64"/>
    </i>
    <i>
      <x v="11"/>
    </i>
    <i>
      <x v="95"/>
    </i>
    <i>
      <x v="107"/>
    </i>
    <i>
      <x v="23"/>
    </i>
    <i>
      <x v="54"/>
    </i>
    <i>
      <x v="100"/>
    </i>
    <i>
      <x v="108"/>
    </i>
    <i>
      <x v="61"/>
    </i>
  </rowItems>
  <colItems count="1">
    <i/>
  </colItems>
  <dataFields count="1">
    <dataField name="Sum of Chair - daily rate" fld="12" baseField="0" baseItem="29"/>
  </dataFields>
  <chartFormats count="3">
    <chartFormat chart="12" format="0" series="1">
      <pivotArea type="data" outline="0" fieldPosition="0">
        <references count="1">
          <reference field="4294967294" count="1" selected="0">
            <x v="0"/>
          </reference>
        </references>
      </pivotArea>
    </chartFormat>
    <chartFormat chart="13" format="1" series="1">
      <pivotArea type="data" outline="0" fieldPosition="0">
        <references count="1">
          <reference field="4294967294" count="1" selected="0">
            <x v="0"/>
          </reference>
        </references>
      </pivotArea>
    </chartFormat>
    <chartFormat chart="14"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12">
  <location ref="W5:X119" firstHeaderRow="1" firstDataRow="1" firstDataCol="1"/>
  <pivotFields count="34">
    <pivotField axis="axisRow" showAll="0" sortType="ascending">
      <items count="115">
        <item x="66"/>
        <item x="3"/>
        <item x="5"/>
        <item x="76"/>
        <item x="78"/>
        <item x="14"/>
        <item x="85"/>
        <item x="86"/>
        <item x="50"/>
        <item x="87"/>
        <item x="15"/>
        <item x="91"/>
        <item x="52"/>
        <item x="53"/>
        <item x="24"/>
        <item x="25"/>
        <item x="55"/>
        <item x="28"/>
        <item x="58"/>
        <item x="29"/>
        <item x="30"/>
        <item x="100"/>
        <item x="102"/>
        <item x="61"/>
        <item x="34"/>
        <item x="37"/>
        <item x="109"/>
        <item x="110"/>
        <item x="63"/>
        <item x="65"/>
        <item x="44"/>
        <item x="0"/>
        <item x="2"/>
        <item x="67"/>
        <item x="68"/>
        <item x="69"/>
        <item x="6"/>
        <item x="70"/>
        <item x="71"/>
        <item x="72"/>
        <item x="7"/>
        <item x="73"/>
        <item x="8"/>
        <item x="9"/>
        <item x="75"/>
        <item x="77"/>
        <item x="10"/>
        <item x="45"/>
        <item x="79"/>
        <item x="11"/>
        <item x="46"/>
        <item x="47"/>
        <item x="48"/>
        <item x="80"/>
        <item x="12"/>
        <item x="13"/>
        <item x="82"/>
        <item x="83"/>
        <item x="84"/>
        <item x="49"/>
        <item x="88"/>
        <item x="51"/>
        <item x="89"/>
        <item x="90"/>
        <item x="16"/>
        <item x="17"/>
        <item x="19"/>
        <item x="92"/>
        <item x="93"/>
        <item x="20"/>
        <item x="94"/>
        <item x="95"/>
        <item x="21"/>
        <item x="22"/>
        <item x="23"/>
        <item x="96"/>
        <item x="26"/>
        <item x="54"/>
        <item x="27"/>
        <item x="57"/>
        <item x="97"/>
        <item x="59"/>
        <item x="98"/>
        <item x="99"/>
        <item x="31"/>
        <item x="60"/>
        <item x="101"/>
        <item x="103"/>
        <item x="104"/>
        <item x="105"/>
        <item x="33"/>
        <item x="35"/>
        <item x="36"/>
        <item x="106"/>
        <item x="38"/>
        <item x="107"/>
        <item x="108"/>
        <item x="39"/>
        <item x="111"/>
        <item x="40"/>
        <item x="41"/>
        <item x="112"/>
        <item x="113"/>
        <item x="64"/>
        <item x="42"/>
        <item x="43"/>
        <item x="1"/>
        <item x="74"/>
        <item x="4"/>
        <item x="56"/>
        <item x="62"/>
        <item x="81"/>
        <item x="18"/>
        <item x="32"/>
        <item t="default"/>
      </items>
      <autoSortScope>
        <pivotArea dataOnly="0" outline="0" fieldPosition="0">
          <references count="1">
            <reference field="4294967294" count="1" selected="0">
              <x v="0"/>
            </reference>
          </references>
        </pivotArea>
      </autoSortScope>
    </pivotField>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showAll="0" defaultSubtotal="0"/>
    <pivotField showAll="0"/>
    <pivotField showAll="0"/>
    <pivotField showAll="0" defaultSubtotal="0"/>
    <pivotField showAll="0"/>
    <pivotField dataField="1" showAll="0"/>
    <pivotField showAll="0" defaultSubtotal="0"/>
    <pivotField showAll="0" defaultSubtotal="0"/>
    <pivotField showAll="0"/>
    <pivotField showAll="0"/>
    <pivotField showAll="0"/>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s>
  <rowFields count="1">
    <field x="0"/>
  </rowFields>
  <rowItems count="114">
    <i>
      <x v="69"/>
    </i>
    <i>
      <x v="113"/>
    </i>
    <i>
      <x v="110"/>
    </i>
    <i>
      <x v="57"/>
    </i>
    <i>
      <x v="32"/>
    </i>
    <i>
      <x v="33"/>
    </i>
    <i>
      <x v="45"/>
    </i>
    <i>
      <x v="49"/>
    </i>
    <i>
      <x v="77"/>
    </i>
    <i>
      <x v="96"/>
    </i>
    <i>
      <x v="78"/>
    </i>
    <i>
      <x v="20"/>
    </i>
    <i>
      <x v="94"/>
    </i>
    <i>
      <x v="11"/>
    </i>
    <i>
      <x v="112"/>
    </i>
    <i>
      <x v="111"/>
    </i>
    <i>
      <x v="74"/>
    </i>
    <i>
      <x v="108"/>
    </i>
    <i>
      <x v="61"/>
    </i>
    <i>
      <x v="107"/>
    </i>
    <i>
      <x v="95"/>
    </i>
    <i>
      <x v="54"/>
    </i>
    <i>
      <x v="64"/>
    </i>
    <i>
      <x v="23"/>
    </i>
    <i>
      <x v="100"/>
    </i>
    <i>
      <x v="22"/>
    </i>
    <i>
      <x v="30"/>
    </i>
    <i>
      <x v="98"/>
    </i>
    <i>
      <x v="13"/>
    </i>
    <i>
      <x v="14"/>
    </i>
    <i>
      <x v="82"/>
    </i>
    <i>
      <x v="42"/>
    </i>
    <i>
      <x v="5"/>
    </i>
    <i>
      <x v="92"/>
    </i>
    <i>
      <x v="79"/>
    </i>
    <i>
      <x v="99"/>
    </i>
    <i>
      <x v="93"/>
    </i>
    <i>
      <x v="101"/>
    </i>
    <i>
      <x v="55"/>
    </i>
    <i>
      <x v="51"/>
    </i>
    <i>
      <x v="3"/>
    </i>
    <i>
      <x v="86"/>
    </i>
    <i>
      <x v="37"/>
    </i>
    <i>
      <x v="31"/>
    </i>
    <i>
      <x v="60"/>
    </i>
    <i>
      <x v="24"/>
    </i>
    <i>
      <x v="106"/>
    </i>
    <i>
      <x v="4"/>
    </i>
    <i>
      <x v="21"/>
    </i>
    <i>
      <x v="47"/>
    </i>
    <i>
      <x v="41"/>
    </i>
    <i>
      <x v="7"/>
    </i>
    <i>
      <x v="109"/>
    </i>
    <i>
      <x v="97"/>
    </i>
    <i>
      <x v="85"/>
    </i>
    <i>
      <x v="66"/>
    </i>
    <i>
      <x v="89"/>
    </i>
    <i>
      <x v="1"/>
    </i>
    <i>
      <x v="91"/>
    </i>
    <i>
      <x v="62"/>
    </i>
    <i>
      <x v="35"/>
    </i>
    <i>
      <x v="65"/>
    </i>
    <i>
      <x v="48"/>
    </i>
    <i>
      <x v="67"/>
    </i>
    <i>
      <x v="16"/>
    </i>
    <i>
      <x v="12"/>
    </i>
    <i>
      <x v="19"/>
    </i>
    <i>
      <x v="71"/>
    </i>
    <i>
      <x v="2"/>
    </i>
    <i>
      <x v="15"/>
    </i>
    <i>
      <x v="36"/>
    </i>
    <i>
      <x v="80"/>
    </i>
    <i>
      <x v="50"/>
    </i>
    <i>
      <x v="84"/>
    </i>
    <i>
      <x v="53"/>
    </i>
    <i>
      <x v="46"/>
    </i>
    <i>
      <x v="102"/>
    </i>
    <i>
      <x v="40"/>
    </i>
    <i>
      <x v="103"/>
    </i>
    <i>
      <x v="68"/>
    </i>
    <i>
      <x v="104"/>
    </i>
    <i>
      <x v="27"/>
    </i>
    <i>
      <x v="105"/>
    </i>
    <i>
      <x v="44"/>
    </i>
    <i>
      <x v="9"/>
    </i>
    <i>
      <x v="25"/>
    </i>
    <i>
      <x v="38"/>
    </i>
    <i>
      <x v="70"/>
    </i>
    <i>
      <x/>
    </i>
    <i>
      <x v="34"/>
    </i>
    <i>
      <x v="10"/>
    </i>
    <i>
      <x v="43"/>
    </i>
    <i>
      <x v="58"/>
    </i>
    <i>
      <x v="26"/>
    </i>
    <i>
      <x v="59"/>
    </i>
    <i>
      <x v="39"/>
    </i>
    <i>
      <x v="52"/>
    </i>
    <i>
      <x v="88"/>
    </i>
    <i>
      <x v="29"/>
    </i>
    <i>
      <x v="28"/>
    </i>
    <i>
      <x v="87"/>
    </i>
    <i>
      <x v="56"/>
    </i>
    <i>
      <x v="8"/>
    </i>
    <i>
      <x v="76"/>
    </i>
    <i>
      <x v="63"/>
    </i>
    <i>
      <x v="72"/>
    </i>
    <i>
      <x v="81"/>
    </i>
    <i>
      <x v="18"/>
    </i>
    <i>
      <x v="75"/>
    </i>
    <i>
      <x v="83"/>
    </i>
    <i>
      <x v="90"/>
    </i>
    <i>
      <x v="17"/>
    </i>
    <i>
      <x v="73"/>
    </i>
    <i>
      <x v="6"/>
    </i>
  </rowItems>
  <colItems count="1">
    <i/>
  </colItems>
  <dataFields count="1">
    <dataField name="Sum of Chair no. of days (cleaned)" fld="10" baseField="0" baseItem="0"/>
  </dataFields>
  <chartFormats count="1">
    <chartFormat chart="11"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2">
  <location ref="Q5:R19" firstHeaderRow="1" firstDataRow="1" firstDataCol="1"/>
  <pivotFields count="34">
    <pivotField showAll="0"/>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showAll="0" defaultSubtotal="0"/>
    <pivotField showAll="0"/>
    <pivotField showAll="0"/>
    <pivotField showAll="0" defaultSubtotal="0"/>
    <pivotField showAll="0"/>
    <pivotField showAll="0"/>
    <pivotField showAll="0" defaultSubtotal="0"/>
    <pivotField showAll="0" defaultSubtotal="0"/>
    <pivotField axis="axisRow" dataField="1" showAll="0">
      <items count="15">
        <item x="6"/>
        <item x="10"/>
        <item x="1"/>
        <item x="9"/>
        <item x="0"/>
        <item x="4"/>
        <item x="7"/>
        <item x="3"/>
        <item x="5"/>
        <item h="1" x="8"/>
        <item x="2"/>
        <item x="11"/>
        <item x="13"/>
        <item x="12"/>
        <item t="default"/>
      </items>
    </pivotField>
    <pivotField showAll="0"/>
    <pivotField showAll="0"/>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s>
  <rowFields count="1">
    <field x="13"/>
  </rowFields>
  <rowItems count="14">
    <i>
      <x/>
    </i>
    <i>
      <x v="1"/>
    </i>
    <i>
      <x v="2"/>
    </i>
    <i>
      <x v="3"/>
    </i>
    <i>
      <x v="4"/>
    </i>
    <i>
      <x v="5"/>
    </i>
    <i>
      <x v="6"/>
    </i>
    <i>
      <x v="7"/>
    </i>
    <i>
      <x v="8"/>
    </i>
    <i>
      <x v="10"/>
    </i>
    <i>
      <x v="11"/>
    </i>
    <i>
      <x v="12"/>
    </i>
    <i>
      <x v="13"/>
    </i>
    <i t="grand">
      <x/>
    </i>
  </rowItems>
  <colItems count="1">
    <i/>
  </colItems>
  <dataFields count="1">
    <dataField name="Count of Year of appointment" fld="13" subtotal="count" baseField="0" baseItem="0"/>
  </dataFields>
  <chartFormats count="1">
    <chartFormat chart="11"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8">
  <location ref="K5:L9" firstHeaderRow="1" firstDataRow="1" firstDataCol="1"/>
  <pivotFields count="34">
    <pivotField showAll="0"/>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axis="axisRow" dataField="1" showAll="0" defaultSubtotal="0">
      <items count="3">
        <item x="1"/>
        <item x="0"/>
        <item x="2"/>
      </items>
    </pivotField>
    <pivotField showAll="0"/>
    <pivotField showAll="0"/>
    <pivotField showAll="0" defaultSubtotal="0"/>
    <pivotField showAll="0"/>
    <pivotField showAll="0"/>
    <pivotField showAll="0" defaultSubtotal="0"/>
    <pivotField showAll="0" defaultSubtotal="0"/>
    <pivotField showAll="0"/>
    <pivotField showAll="0"/>
    <pivotField showAll="0"/>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s>
  <rowFields count="1">
    <field x="5"/>
  </rowFields>
  <rowItems count="4">
    <i>
      <x/>
    </i>
    <i>
      <x v="1"/>
    </i>
    <i>
      <x v="2"/>
    </i>
    <i t="grand">
      <x/>
    </i>
  </rowItems>
  <colItems count="1">
    <i/>
  </colItems>
  <dataFields count="1">
    <dataField name="Count of Chair role typ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7">
  <location ref="S2:T5" firstHeaderRow="1" firstDataRow="1" firstDataCol="1"/>
  <pivotFields count="34">
    <pivotField showAll="0"/>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pivotField axis="axisRow" dataField="1" showAll="0">
      <items count="4">
        <item x="2"/>
        <item x="0"/>
        <item x="1"/>
        <item t="default"/>
      </items>
    </pivotField>
    <pivotField showAll="0"/>
    <pivotField showAll="0"/>
    <pivotField showAll="0"/>
    <pivotField showAll="0"/>
    <pivotField showAll="0"/>
  </pivotFields>
  <rowFields count="1">
    <field x="28"/>
  </rowFields>
  <rowItems count="3">
    <i>
      <x/>
    </i>
    <i>
      <x v="1"/>
    </i>
    <i>
      <x v="2"/>
    </i>
  </rowItems>
  <colItems count="1">
    <i/>
  </colItems>
  <dataFields count="1">
    <dataField name="Count of Vice Chair" fld="28"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7">
  <location ref="AH2:AI9" firstHeaderRow="1" firstDataRow="1" firstDataCol="1"/>
  <pivotFields count="34">
    <pivotField showAll="0"/>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axis="axisRow" dataField="1" showAll="0">
      <items count="8">
        <item x="4"/>
        <item x="2"/>
        <item x="5"/>
        <item x="3"/>
        <item x="1"/>
        <item x="0"/>
        <item x="6"/>
        <item t="default"/>
      </items>
    </pivotField>
  </pivotFields>
  <rowFields count="1">
    <field x="33"/>
  </rowFields>
  <rowItems count="7">
    <i>
      <x/>
    </i>
    <i>
      <x v="1"/>
    </i>
    <i>
      <x v="2"/>
    </i>
    <i>
      <x v="3"/>
    </i>
    <i>
      <x v="4"/>
    </i>
    <i>
      <x v="5"/>
    </i>
    <i>
      <x v="6"/>
    </i>
  </rowItems>
  <colItems count="1">
    <i/>
  </colItems>
  <dataFields count="1">
    <dataField name="Count of SID uplift" fld="33"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7">
  <location ref="AE2:AF9" firstHeaderRow="1" firstDataRow="1" firstDataCol="1"/>
  <pivotFields count="34">
    <pivotField showAll="0"/>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axis="axisRow" dataField="1" showAll="0">
      <items count="8">
        <item x="2"/>
        <item x="4"/>
        <item x="3"/>
        <item x="0"/>
        <item x="6"/>
        <item x="5"/>
        <item x="1"/>
        <item t="default"/>
      </items>
    </pivotField>
    <pivotField showAll="0"/>
  </pivotFields>
  <rowFields count="1">
    <field x="32"/>
  </rowFields>
  <rowItems count="7">
    <i>
      <x/>
    </i>
    <i>
      <x v="1"/>
    </i>
    <i>
      <x v="2"/>
    </i>
    <i>
      <x v="3"/>
    </i>
    <i>
      <x v="4"/>
    </i>
    <i>
      <x v="5"/>
    </i>
    <i>
      <x v="6"/>
    </i>
  </rowItems>
  <colItems count="1">
    <i/>
  </colItems>
  <dataFields count="1">
    <dataField name="Count of Audit Chair uplift" fld="32"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7">
  <location ref="AB2:AC9" firstHeaderRow="1" firstDataRow="1" firstDataCol="1"/>
  <pivotFields count="34">
    <pivotField showAll="0"/>
    <pivotField showAll="0" defaultSubtotal="0">
      <items count="2">
        <item x="0"/>
        <item x="1"/>
      </items>
    </pivotField>
    <pivotField showAll="0" defaultSubtotal="0">
      <items count="4">
        <item x="3"/>
        <item x="2"/>
        <item x="0"/>
        <item x="1"/>
      </items>
    </pivotField>
    <pivotField showAll="0" defaultSubtotal="0">
      <items count="7">
        <item x="1"/>
        <item x="4"/>
        <item x="5"/>
        <item x="6"/>
        <item x="2"/>
        <item x="3"/>
        <item x="0"/>
      </items>
    </pivotField>
    <pivotField showAll="0" defaultSubtotal="0">
      <items count="3">
        <item x="1"/>
        <item x="0"/>
        <item x="2"/>
      </items>
    </pivotField>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defaultSubtotal="0"/>
    <pivotField showAll="0"/>
    <pivotField showAll="0"/>
    <pivotField showAll="0" defaultSubtotal="0"/>
    <pivotField showAll="0"/>
    <pivotField showAll="0"/>
    <pivotField showAll="0" defaultSubtotal="0"/>
    <pivotField showAll="0" defaultSubtotal="0"/>
    <pivotField showAll="0"/>
    <pivotField showAll="0"/>
    <pivotField showAll="0"/>
    <pivotField showAll="0"/>
    <pivotField showAll="0"/>
    <pivotField showAll="0"/>
    <pivotField showAll="0"/>
    <pivotField axis="axisRow" dataField="1" showAll="0">
      <items count="8">
        <item x="3"/>
        <item x="4"/>
        <item x="2"/>
        <item x="0"/>
        <item x="5"/>
        <item x="1"/>
        <item x="6"/>
        <item t="default"/>
      </items>
    </pivotField>
    <pivotField showAll="0"/>
    <pivotField showAll="0"/>
  </pivotFields>
  <rowFields count="1">
    <field x="31"/>
  </rowFields>
  <rowItems count="7">
    <i>
      <x/>
    </i>
    <i>
      <x v="1"/>
    </i>
    <i>
      <x v="2"/>
    </i>
    <i>
      <x v="3"/>
    </i>
    <i>
      <x v="4"/>
    </i>
    <i>
      <x v="5"/>
    </i>
    <i>
      <x v="6"/>
    </i>
  </rowItems>
  <colItems count="1">
    <i/>
  </colItems>
  <dataFields count="1">
    <dataField name="Count of Vice Chair uplift" fld="31"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T_status" sourceName="FT status">
  <pivotTables>
    <pivotTable tabId="3" name="PivotTable1"/>
    <pivotTable tabId="3" name="PivotTable2"/>
    <pivotTable tabId="3" name="PivotTable3"/>
    <pivotTable tabId="3" name="PivotTable4"/>
    <pivotTable tabId="3" name="PivotTable5"/>
  </pivotTables>
  <data>
    <tabular pivotCacheId="4" showMissing="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3" name="PivotTable1"/>
    <pivotTable tabId="3" name="PivotTable2"/>
    <pivotTable tabId="3" name="PivotTable3"/>
    <pivotTable tabId="3" name="PivotTable4"/>
    <pivotTable tabId="3" name="PivotTable5"/>
  </pivotTables>
  <data>
    <tabular pivotCacheId="4">
      <items count="4">
        <i x="3" s="1"/>
        <i x="2" s="1"/>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Trust_type" sourceName="Trust type">
  <pivotTables>
    <pivotTable tabId="3" name="PivotTable1"/>
    <pivotTable tabId="3" name="PivotTable2"/>
    <pivotTable tabId="3" name="PivotTable3"/>
    <pivotTable tabId="3" name="PivotTable4"/>
    <pivotTable tabId="3" name="PivotTable5"/>
  </pivotTables>
  <data>
    <tabular pivotCacheId="4">
      <items count="7">
        <i x="1" s="1"/>
        <i x="4" s="1"/>
        <i x="5" s="1"/>
        <i x="6" s="1"/>
        <i x="2" s="1"/>
        <i x="3"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FT_status1" sourceName="FT status">
  <pivotTables>
    <pivotTable tabId="5" name="PivotTable1"/>
    <pivotTable tabId="5" name="PivotTable10"/>
    <pivotTable tabId="5" name="PivotTable12"/>
    <pivotTable tabId="5" name="PivotTable2"/>
    <pivotTable tabId="5" name="PivotTable3"/>
    <pivotTable tabId="5" name="PivotTable4"/>
    <pivotTable tabId="5" name="PivotTable5"/>
    <pivotTable tabId="5" name="PivotTable6"/>
    <pivotTable tabId="5" name="PivotTable7"/>
    <pivotTable tabId="5" name="PivotTable8"/>
    <pivotTable tabId="5" name="PivotTable9"/>
  </pivotTables>
  <data>
    <tabular pivotCacheId="4">
      <items count="2">
        <i x="0" s="1"/>
        <i x="1"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Region1" sourceName="Region">
  <pivotTables>
    <pivotTable tabId="5" name="PivotTable1"/>
    <pivotTable tabId="5" name="PivotTable10"/>
    <pivotTable tabId="5" name="PivotTable12"/>
    <pivotTable tabId="5" name="PivotTable2"/>
    <pivotTable tabId="5" name="PivotTable3"/>
    <pivotTable tabId="5" name="PivotTable4"/>
    <pivotTable tabId="5" name="PivotTable5"/>
    <pivotTable tabId="5" name="PivotTable6"/>
    <pivotTable tabId="5" name="PivotTable7"/>
    <pivotTable tabId="5" name="PivotTable8"/>
    <pivotTable tabId="5" name="PivotTable9"/>
  </pivotTables>
  <data>
    <tabular pivotCacheId="4">
      <items count="4">
        <i x="3" s="1"/>
        <i x="2" s="1"/>
        <i x="0" s="1"/>
        <i x="1"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Trust_type1" sourceName="Trust type">
  <pivotTables>
    <pivotTable tabId="5" name="PivotTable1"/>
    <pivotTable tabId="5" name="PivotTable10"/>
    <pivotTable tabId="5" name="PivotTable12"/>
    <pivotTable tabId="5" name="PivotTable2"/>
    <pivotTable tabId="5" name="PivotTable3"/>
    <pivotTable tabId="5" name="PivotTable4"/>
    <pivotTable tabId="5" name="PivotTable5"/>
    <pivotTable tabId="5" name="PivotTable6"/>
    <pivotTable tabId="5" name="PivotTable7"/>
    <pivotTable tabId="5" name="PivotTable8"/>
    <pivotTable tabId="5" name="PivotTable9"/>
  </pivotTables>
  <data>
    <tabular pivotCacheId="4">
      <items count="7">
        <i x="1" s="1"/>
        <i x="4" s="1"/>
        <i x="5" s="1"/>
        <i x="6" s="1"/>
        <i x="2" s="1"/>
        <i x="3" s="1"/>
        <i x="0"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Trust_size" sourceName="Trust size">
  <pivotTables>
    <pivotTable tabId="3" name="PivotTable1"/>
    <pivotTable tabId="3" name="PivotTable2"/>
    <pivotTable tabId="3" name="PivotTable3"/>
    <pivotTable tabId="3" name="PivotTable4"/>
    <pivotTable tabId="3" name="PivotTable5"/>
  </pivotTables>
  <data>
    <tabular pivotCacheId="4">
      <items count="3">
        <i x="1" s="1"/>
        <i x="0" s="1"/>
        <i x="2"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Trust_size1" sourceName="Trust size">
  <pivotTables>
    <pivotTable tabId="5" name="PivotTable1"/>
    <pivotTable tabId="5" name="PivotTable10"/>
    <pivotTable tabId="5" name="PivotTable12"/>
    <pivotTable tabId="5" name="PivotTable2"/>
    <pivotTable tabId="5" name="PivotTable3"/>
    <pivotTable tabId="5" name="PivotTable4"/>
    <pivotTable tabId="5" name="PivotTable5"/>
    <pivotTable tabId="5" name="PivotTable6"/>
    <pivotTable tabId="5" name="PivotTable7"/>
    <pivotTable tabId="5" name="PivotTable8"/>
    <pivotTable tabId="5" name="PivotTable9"/>
  </pivotTables>
  <data>
    <tabular pivotCacheId="4">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T status 1" cache="Slicer_FT_status" caption="FT status" columnCount="2" rowHeight="241300"/>
  <slicer name="Region 1" cache="Slicer_Region" caption="Region" columnCount="2" rowHeight="241300"/>
  <slicer name="Trust type" cache="Slicer_Trust_type" caption="Trust type" columnCount="2" rowHeight="241300"/>
  <slicer name="Trust size" cache="Slicer_Trust_size" caption="Trust size" columnCount="3"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FT status" cache="Slicer_FT_status1" caption="FT status" columnCount="2" rowHeight="241300"/>
  <slicer name="Region" cache="Slicer_Region1" caption="Region" columnCount="2" rowHeight="241300"/>
  <slicer name="Trust type 1" cache="Slicer_Trust_type1" caption="Trust type" columnCount="2" rowHeight="241300"/>
  <slicer name="Trust size 1" cache="Slicer_Trust_size1" caption="Trust size" columnCount="3" rowHeight="241300"/>
</slicers>
</file>

<file path=xl/theme/theme1.xml><?xml version="1.0" encoding="utf-8"?>
<a:theme xmlns:a="http://schemas.openxmlformats.org/drawingml/2006/main" name="Office Theme">
  <a:themeElements>
    <a:clrScheme name="NHS Providers">
      <a:dk1>
        <a:sysClr val="windowText" lastClr="000000"/>
      </a:dk1>
      <a:lt1>
        <a:sysClr val="window" lastClr="FFFFFF"/>
      </a:lt1>
      <a:dk2>
        <a:srgbClr val="3E505A"/>
      </a:dk2>
      <a:lt2>
        <a:srgbClr val="9DA6AB"/>
      </a:lt2>
      <a:accent1>
        <a:srgbClr val="C00848"/>
      </a:accent1>
      <a:accent2>
        <a:srgbClr val="F0532D"/>
      </a:accent2>
      <a:accent3>
        <a:srgbClr val="F79131"/>
      </a:accent3>
      <a:accent4>
        <a:srgbClr val="00A89C"/>
      </a:accent4>
      <a:accent5>
        <a:srgbClr val="2C72B3"/>
      </a:accent5>
      <a:accent6>
        <a:srgbClr val="29398F"/>
      </a:accent6>
      <a:hlink>
        <a:srgbClr val="F0532D"/>
      </a:hlink>
      <a:folHlink>
        <a:srgbClr val="F7913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HS Providers">
    <a:dk1>
      <a:sysClr val="windowText" lastClr="000000"/>
    </a:dk1>
    <a:lt1>
      <a:sysClr val="window" lastClr="FFFFFF"/>
    </a:lt1>
    <a:dk2>
      <a:srgbClr val="2C72B3"/>
    </a:dk2>
    <a:lt2>
      <a:srgbClr val="6B7B83"/>
    </a:lt2>
    <a:accent1>
      <a:srgbClr val="F0532D"/>
    </a:accent1>
    <a:accent2>
      <a:srgbClr val="29398F"/>
    </a:accent2>
    <a:accent3>
      <a:srgbClr val="C00848"/>
    </a:accent3>
    <a:accent4>
      <a:srgbClr val="F79131"/>
    </a:accent4>
    <a:accent5>
      <a:srgbClr val="00A89C"/>
    </a:accent5>
    <a:accent6>
      <a:srgbClr val="00633F"/>
    </a:accent6>
    <a:hlink>
      <a:srgbClr val="29398F"/>
    </a:hlink>
    <a:folHlink>
      <a:srgbClr val="D40E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NHS Providers">
    <a:dk1>
      <a:sysClr val="windowText" lastClr="000000"/>
    </a:dk1>
    <a:lt1>
      <a:sysClr val="window" lastClr="FFFFFF"/>
    </a:lt1>
    <a:dk2>
      <a:srgbClr val="2C72B3"/>
    </a:dk2>
    <a:lt2>
      <a:srgbClr val="6B7B83"/>
    </a:lt2>
    <a:accent1>
      <a:srgbClr val="F0532D"/>
    </a:accent1>
    <a:accent2>
      <a:srgbClr val="29398F"/>
    </a:accent2>
    <a:accent3>
      <a:srgbClr val="C00848"/>
    </a:accent3>
    <a:accent4>
      <a:srgbClr val="F79131"/>
    </a:accent4>
    <a:accent5>
      <a:srgbClr val="00A89C"/>
    </a:accent5>
    <a:accent6>
      <a:srgbClr val="00633F"/>
    </a:accent6>
    <a:hlink>
      <a:srgbClr val="29398F"/>
    </a:hlink>
    <a:folHlink>
      <a:srgbClr val="D40E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NHS Providers">
    <a:dk1>
      <a:sysClr val="windowText" lastClr="000000"/>
    </a:dk1>
    <a:lt1>
      <a:sysClr val="window" lastClr="FFFFFF"/>
    </a:lt1>
    <a:dk2>
      <a:srgbClr val="2C72B3"/>
    </a:dk2>
    <a:lt2>
      <a:srgbClr val="6B7B83"/>
    </a:lt2>
    <a:accent1>
      <a:srgbClr val="F0532D"/>
    </a:accent1>
    <a:accent2>
      <a:srgbClr val="29398F"/>
    </a:accent2>
    <a:accent3>
      <a:srgbClr val="C00848"/>
    </a:accent3>
    <a:accent4>
      <a:srgbClr val="F79131"/>
    </a:accent4>
    <a:accent5>
      <a:srgbClr val="00A89C"/>
    </a:accent5>
    <a:accent6>
      <a:srgbClr val="00633F"/>
    </a:accent6>
    <a:hlink>
      <a:srgbClr val="29398F"/>
    </a:hlink>
    <a:folHlink>
      <a:srgbClr val="D40E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HS Providers">
    <a:dk1>
      <a:sysClr val="windowText" lastClr="000000"/>
    </a:dk1>
    <a:lt1>
      <a:sysClr val="window" lastClr="FFFFFF"/>
    </a:lt1>
    <a:dk2>
      <a:srgbClr val="2C72B3"/>
    </a:dk2>
    <a:lt2>
      <a:srgbClr val="6B7B83"/>
    </a:lt2>
    <a:accent1>
      <a:srgbClr val="F0532D"/>
    </a:accent1>
    <a:accent2>
      <a:srgbClr val="29398F"/>
    </a:accent2>
    <a:accent3>
      <a:srgbClr val="C00848"/>
    </a:accent3>
    <a:accent4>
      <a:srgbClr val="F79131"/>
    </a:accent4>
    <a:accent5>
      <a:srgbClr val="00A89C"/>
    </a:accent5>
    <a:accent6>
      <a:srgbClr val="00633F"/>
    </a:accent6>
    <a:hlink>
      <a:srgbClr val="29398F"/>
    </a:hlink>
    <a:folHlink>
      <a:srgbClr val="D40E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NHS Providers">
    <a:dk1>
      <a:sysClr val="windowText" lastClr="000000"/>
    </a:dk1>
    <a:lt1>
      <a:sysClr val="window" lastClr="FFFFFF"/>
    </a:lt1>
    <a:dk2>
      <a:srgbClr val="2C72B3"/>
    </a:dk2>
    <a:lt2>
      <a:srgbClr val="6B7B83"/>
    </a:lt2>
    <a:accent1>
      <a:srgbClr val="F0532D"/>
    </a:accent1>
    <a:accent2>
      <a:srgbClr val="29398F"/>
    </a:accent2>
    <a:accent3>
      <a:srgbClr val="C00848"/>
    </a:accent3>
    <a:accent4>
      <a:srgbClr val="F79131"/>
    </a:accent4>
    <a:accent5>
      <a:srgbClr val="00A89C"/>
    </a:accent5>
    <a:accent6>
      <a:srgbClr val="00633F"/>
    </a:accent6>
    <a:hlink>
      <a:srgbClr val="29398F"/>
    </a:hlink>
    <a:folHlink>
      <a:srgbClr val="D40E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NHS Providers">
    <a:dk1>
      <a:sysClr val="windowText" lastClr="000000"/>
    </a:dk1>
    <a:lt1>
      <a:sysClr val="window" lastClr="FFFFFF"/>
    </a:lt1>
    <a:dk2>
      <a:srgbClr val="2C72B3"/>
    </a:dk2>
    <a:lt2>
      <a:srgbClr val="6B7B83"/>
    </a:lt2>
    <a:accent1>
      <a:srgbClr val="F0532D"/>
    </a:accent1>
    <a:accent2>
      <a:srgbClr val="29398F"/>
    </a:accent2>
    <a:accent3>
      <a:srgbClr val="C00848"/>
    </a:accent3>
    <a:accent4>
      <a:srgbClr val="F79131"/>
    </a:accent4>
    <a:accent5>
      <a:srgbClr val="00A89C"/>
    </a:accent5>
    <a:accent6>
      <a:srgbClr val="00633F"/>
    </a:accent6>
    <a:hlink>
      <a:srgbClr val="29398F"/>
    </a:hlink>
    <a:folHlink>
      <a:srgbClr val="D40E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NHS Providers">
    <a:dk1>
      <a:sysClr val="windowText" lastClr="000000"/>
    </a:dk1>
    <a:lt1>
      <a:sysClr val="window" lastClr="FFFFFF"/>
    </a:lt1>
    <a:dk2>
      <a:srgbClr val="2C72B3"/>
    </a:dk2>
    <a:lt2>
      <a:srgbClr val="6B7B83"/>
    </a:lt2>
    <a:accent1>
      <a:srgbClr val="F0532D"/>
    </a:accent1>
    <a:accent2>
      <a:srgbClr val="29398F"/>
    </a:accent2>
    <a:accent3>
      <a:srgbClr val="C00848"/>
    </a:accent3>
    <a:accent4>
      <a:srgbClr val="F79131"/>
    </a:accent4>
    <a:accent5>
      <a:srgbClr val="00A89C"/>
    </a:accent5>
    <a:accent6>
      <a:srgbClr val="00633F"/>
    </a:accent6>
    <a:hlink>
      <a:srgbClr val="29398F"/>
    </a:hlink>
    <a:folHlink>
      <a:srgbClr val="D40E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NHS Providers">
    <a:dk1>
      <a:sysClr val="windowText" lastClr="000000"/>
    </a:dk1>
    <a:lt1>
      <a:sysClr val="window" lastClr="FFFFFF"/>
    </a:lt1>
    <a:dk2>
      <a:srgbClr val="2C72B3"/>
    </a:dk2>
    <a:lt2>
      <a:srgbClr val="6B7B83"/>
    </a:lt2>
    <a:accent1>
      <a:srgbClr val="F0532D"/>
    </a:accent1>
    <a:accent2>
      <a:srgbClr val="29398F"/>
    </a:accent2>
    <a:accent3>
      <a:srgbClr val="C00848"/>
    </a:accent3>
    <a:accent4>
      <a:srgbClr val="F79131"/>
    </a:accent4>
    <a:accent5>
      <a:srgbClr val="00A89C"/>
    </a:accent5>
    <a:accent6>
      <a:srgbClr val="00633F"/>
    </a:accent6>
    <a:hlink>
      <a:srgbClr val="29398F"/>
    </a:hlink>
    <a:folHlink>
      <a:srgbClr val="D40E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NHS Providers">
    <a:dk1>
      <a:sysClr val="windowText" lastClr="000000"/>
    </a:dk1>
    <a:lt1>
      <a:sysClr val="window" lastClr="FFFFFF"/>
    </a:lt1>
    <a:dk2>
      <a:srgbClr val="2C72B3"/>
    </a:dk2>
    <a:lt2>
      <a:srgbClr val="6B7B83"/>
    </a:lt2>
    <a:accent1>
      <a:srgbClr val="F0532D"/>
    </a:accent1>
    <a:accent2>
      <a:srgbClr val="29398F"/>
    </a:accent2>
    <a:accent3>
      <a:srgbClr val="C00848"/>
    </a:accent3>
    <a:accent4>
      <a:srgbClr val="F79131"/>
    </a:accent4>
    <a:accent5>
      <a:srgbClr val="00A89C"/>
    </a:accent5>
    <a:accent6>
      <a:srgbClr val="00633F"/>
    </a:accent6>
    <a:hlink>
      <a:srgbClr val="29398F"/>
    </a:hlink>
    <a:folHlink>
      <a:srgbClr val="D40E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NHS Providers">
    <a:dk1>
      <a:sysClr val="windowText" lastClr="000000"/>
    </a:dk1>
    <a:lt1>
      <a:sysClr val="window" lastClr="FFFFFF"/>
    </a:lt1>
    <a:dk2>
      <a:srgbClr val="2C72B3"/>
    </a:dk2>
    <a:lt2>
      <a:srgbClr val="6B7B83"/>
    </a:lt2>
    <a:accent1>
      <a:srgbClr val="F0532D"/>
    </a:accent1>
    <a:accent2>
      <a:srgbClr val="29398F"/>
    </a:accent2>
    <a:accent3>
      <a:srgbClr val="C00848"/>
    </a:accent3>
    <a:accent4>
      <a:srgbClr val="F79131"/>
    </a:accent4>
    <a:accent5>
      <a:srgbClr val="00A89C"/>
    </a:accent5>
    <a:accent6>
      <a:srgbClr val="00633F"/>
    </a:accent6>
    <a:hlink>
      <a:srgbClr val="29398F"/>
    </a:hlink>
    <a:folHlink>
      <a:srgbClr val="D40E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NHS Providers">
    <a:dk1>
      <a:sysClr val="windowText" lastClr="000000"/>
    </a:dk1>
    <a:lt1>
      <a:sysClr val="window" lastClr="FFFFFF"/>
    </a:lt1>
    <a:dk2>
      <a:srgbClr val="2C72B3"/>
    </a:dk2>
    <a:lt2>
      <a:srgbClr val="6B7B83"/>
    </a:lt2>
    <a:accent1>
      <a:srgbClr val="F0532D"/>
    </a:accent1>
    <a:accent2>
      <a:srgbClr val="29398F"/>
    </a:accent2>
    <a:accent3>
      <a:srgbClr val="C00848"/>
    </a:accent3>
    <a:accent4>
      <a:srgbClr val="F79131"/>
    </a:accent4>
    <a:accent5>
      <a:srgbClr val="00A89C"/>
    </a:accent5>
    <a:accent6>
      <a:srgbClr val="00633F"/>
    </a:accent6>
    <a:hlink>
      <a:srgbClr val="29398F"/>
    </a:hlink>
    <a:folHlink>
      <a:srgbClr val="D40E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5.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8" Type="http://schemas.openxmlformats.org/officeDocument/2006/relationships/pivotTable" Target="../pivotTables/pivotTable13.xml"/><Relationship Id="rId3" Type="http://schemas.openxmlformats.org/officeDocument/2006/relationships/pivotTable" Target="../pivotTables/pivotTable8.xml"/><Relationship Id="rId7" Type="http://schemas.openxmlformats.org/officeDocument/2006/relationships/pivotTable" Target="../pivotTables/pivotTable12.xml"/><Relationship Id="rId12" Type="http://schemas.openxmlformats.org/officeDocument/2006/relationships/printerSettings" Target="../printerSettings/printerSettings6.bin"/><Relationship Id="rId2" Type="http://schemas.openxmlformats.org/officeDocument/2006/relationships/pivotTable" Target="../pivotTables/pivotTable7.xml"/><Relationship Id="rId1" Type="http://schemas.openxmlformats.org/officeDocument/2006/relationships/pivotTable" Target="../pivotTables/pivotTable6.xml"/><Relationship Id="rId6" Type="http://schemas.openxmlformats.org/officeDocument/2006/relationships/pivotTable" Target="../pivotTables/pivotTable11.xml"/><Relationship Id="rId11" Type="http://schemas.openxmlformats.org/officeDocument/2006/relationships/pivotTable" Target="../pivotTables/pivotTable16.xml"/><Relationship Id="rId5" Type="http://schemas.openxmlformats.org/officeDocument/2006/relationships/pivotTable" Target="../pivotTables/pivotTable10.xml"/><Relationship Id="rId10" Type="http://schemas.openxmlformats.org/officeDocument/2006/relationships/pivotTable" Target="../pivotTables/pivotTable15.xml"/><Relationship Id="rId4" Type="http://schemas.openxmlformats.org/officeDocument/2006/relationships/pivotTable" Target="../pivotTables/pivotTable9.xml"/><Relationship Id="rId9" Type="http://schemas.openxmlformats.org/officeDocument/2006/relationships/pivotTable" Target="../pivotTables/pivot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9"/>
  <sheetViews>
    <sheetView showGridLines="0" tabSelected="1" workbookViewId="0">
      <selection activeCell="U25" sqref="U25"/>
    </sheetView>
  </sheetViews>
  <sheetFormatPr defaultRowHeight="15" x14ac:dyDescent="0.25"/>
  <cols>
    <col min="1" max="1" width="3.140625" style="2" customWidth="1"/>
    <col min="2" max="16384" width="9.140625" style="2"/>
  </cols>
  <sheetData>
    <row r="2" spans="2:16" x14ac:dyDescent="0.25">
      <c r="B2" s="3"/>
      <c r="C2" s="3"/>
      <c r="D2" s="3"/>
      <c r="E2" s="3"/>
      <c r="F2" s="3"/>
      <c r="G2" s="3"/>
      <c r="H2" s="3"/>
      <c r="I2" s="3"/>
      <c r="J2" s="3"/>
      <c r="K2" s="3"/>
      <c r="L2" s="3"/>
      <c r="M2" s="3"/>
      <c r="N2" s="3"/>
      <c r="O2" s="3"/>
      <c r="P2" s="3"/>
    </row>
    <row r="3" spans="2:16" x14ac:dyDescent="0.25">
      <c r="B3" s="3"/>
      <c r="C3" s="3"/>
      <c r="D3" s="3"/>
      <c r="E3" s="3"/>
      <c r="F3" s="3"/>
      <c r="G3" s="3"/>
      <c r="H3" s="3"/>
      <c r="I3" s="3"/>
      <c r="J3" s="3"/>
      <c r="K3" s="3"/>
      <c r="L3" s="3"/>
      <c r="M3" s="3"/>
      <c r="N3" s="3"/>
      <c r="O3" s="3"/>
      <c r="P3" s="3"/>
    </row>
    <row r="4" spans="2:16" x14ac:dyDescent="0.25">
      <c r="B4" s="3"/>
      <c r="C4" s="3"/>
      <c r="D4" s="3"/>
      <c r="E4" s="3"/>
      <c r="F4" s="3"/>
      <c r="G4" s="3"/>
      <c r="H4" s="3"/>
      <c r="I4" s="3"/>
      <c r="J4" s="3"/>
      <c r="K4" s="3"/>
      <c r="L4" s="3"/>
      <c r="M4" s="3"/>
      <c r="N4" s="3"/>
      <c r="O4" s="3"/>
      <c r="P4" s="3"/>
    </row>
    <row r="5" spans="2:16" x14ac:dyDescent="0.25">
      <c r="B5" s="3"/>
      <c r="C5" s="3"/>
      <c r="D5" s="3"/>
      <c r="E5" s="3"/>
      <c r="F5" s="3"/>
      <c r="G5" s="3"/>
      <c r="H5" s="3"/>
      <c r="I5" s="3"/>
      <c r="J5" s="3"/>
      <c r="K5" s="3"/>
      <c r="L5" s="3"/>
      <c r="M5" s="3"/>
      <c r="N5" s="3"/>
      <c r="O5" s="3"/>
      <c r="P5" s="3"/>
    </row>
    <row r="6" spans="2:16" x14ac:dyDescent="0.25">
      <c r="B6" s="3"/>
      <c r="C6" s="3"/>
      <c r="D6" s="3"/>
      <c r="E6" s="3"/>
      <c r="F6" s="3"/>
      <c r="G6" s="3"/>
      <c r="H6" s="3"/>
      <c r="I6" s="3"/>
      <c r="J6" s="3"/>
      <c r="K6" s="3"/>
      <c r="L6" s="3"/>
      <c r="M6" s="3"/>
      <c r="N6" s="3"/>
      <c r="O6" s="3"/>
      <c r="P6" s="3"/>
    </row>
    <row r="7" spans="2:16" x14ac:dyDescent="0.25">
      <c r="B7" s="3"/>
      <c r="C7" s="3"/>
      <c r="D7" s="3"/>
      <c r="E7" s="3"/>
      <c r="F7" s="3"/>
      <c r="G7" s="3"/>
      <c r="H7" s="3"/>
      <c r="I7" s="3"/>
      <c r="J7" s="3"/>
      <c r="K7" s="3"/>
      <c r="L7" s="3"/>
      <c r="M7" s="3"/>
      <c r="N7" s="3"/>
      <c r="O7" s="3"/>
      <c r="P7" s="3"/>
    </row>
    <row r="8" spans="2:16" x14ac:dyDescent="0.25">
      <c r="B8" s="3"/>
      <c r="C8" s="3"/>
      <c r="D8" s="3"/>
      <c r="E8" s="3"/>
      <c r="F8" s="3"/>
      <c r="G8" s="3"/>
      <c r="H8" s="3"/>
      <c r="I8" s="3"/>
      <c r="J8" s="3"/>
      <c r="K8" s="3"/>
      <c r="L8" s="3"/>
      <c r="M8" s="3"/>
      <c r="N8" s="3"/>
      <c r="O8" s="3"/>
      <c r="P8" s="3"/>
    </row>
    <row r="9" spans="2:16" x14ac:dyDescent="0.25">
      <c r="B9" s="3"/>
      <c r="C9" s="3"/>
      <c r="D9" s="3"/>
      <c r="E9" s="3"/>
      <c r="F9" s="3"/>
      <c r="G9" s="3"/>
      <c r="H9" s="3"/>
      <c r="I9" s="3"/>
      <c r="J9" s="3"/>
      <c r="K9" s="3"/>
      <c r="L9" s="3"/>
      <c r="M9" s="3"/>
      <c r="N9" s="3"/>
      <c r="O9" s="3"/>
      <c r="P9" s="3"/>
    </row>
    <row r="10" spans="2:16" x14ac:dyDescent="0.25">
      <c r="B10" s="3"/>
      <c r="C10" s="3"/>
      <c r="D10" s="3"/>
      <c r="E10" s="3"/>
      <c r="F10" s="3"/>
      <c r="G10" s="3"/>
      <c r="H10" s="3"/>
      <c r="I10" s="3"/>
      <c r="J10" s="3"/>
      <c r="K10" s="3"/>
      <c r="L10" s="3"/>
      <c r="M10" s="3"/>
      <c r="N10" s="3"/>
      <c r="O10" s="3"/>
      <c r="P10" s="3"/>
    </row>
    <row r="11" spans="2:16" x14ac:dyDescent="0.25">
      <c r="B11" s="3"/>
      <c r="C11" s="3"/>
      <c r="D11" s="3"/>
      <c r="E11" s="3"/>
      <c r="F11" s="3"/>
      <c r="G11" s="3"/>
      <c r="H11" s="3"/>
      <c r="I11" s="3"/>
      <c r="J11" s="3"/>
      <c r="K11" s="3"/>
      <c r="L11" s="3"/>
      <c r="M11" s="3"/>
      <c r="N11" s="3"/>
      <c r="O11" s="3"/>
      <c r="P11" s="3"/>
    </row>
    <row r="12" spans="2:16" x14ac:dyDescent="0.25">
      <c r="B12" s="3"/>
      <c r="C12" s="3"/>
      <c r="D12" s="3"/>
      <c r="E12" s="3"/>
      <c r="F12" s="3"/>
      <c r="G12" s="3"/>
      <c r="H12" s="3"/>
      <c r="I12" s="3"/>
      <c r="J12" s="3"/>
      <c r="K12" s="3"/>
      <c r="L12" s="3"/>
      <c r="M12" s="3"/>
      <c r="N12" s="3"/>
      <c r="O12" s="3"/>
      <c r="P12" s="3"/>
    </row>
    <row r="13" spans="2:16" x14ac:dyDescent="0.25">
      <c r="B13" s="3"/>
      <c r="C13" s="3"/>
      <c r="D13" s="3"/>
      <c r="E13" s="3"/>
      <c r="F13" s="3"/>
      <c r="G13" s="3"/>
      <c r="H13" s="3"/>
      <c r="I13" s="3"/>
      <c r="J13" s="3"/>
      <c r="K13" s="3"/>
      <c r="L13" s="3"/>
      <c r="M13" s="3"/>
      <c r="N13" s="3"/>
      <c r="O13" s="3"/>
      <c r="P13" s="3"/>
    </row>
    <row r="14" spans="2:16" x14ac:dyDescent="0.25">
      <c r="B14" s="3"/>
      <c r="C14" s="3"/>
      <c r="D14" s="3"/>
      <c r="E14" s="3"/>
      <c r="F14" s="3"/>
      <c r="G14" s="3"/>
      <c r="H14" s="3"/>
      <c r="I14" s="3"/>
      <c r="J14" s="3"/>
      <c r="K14" s="3"/>
      <c r="L14" s="3"/>
      <c r="M14" s="3"/>
      <c r="N14" s="3"/>
      <c r="O14" s="3"/>
      <c r="P14" s="3"/>
    </row>
    <row r="15" spans="2:16" x14ac:dyDescent="0.25">
      <c r="B15" s="3"/>
      <c r="C15" s="3"/>
      <c r="D15" s="3"/>
      <c r="E15" s="3"/>
      <c r="F15" s="3"/>
      <c r="G15" s="3"/>
      <c r="H15" s="3"/>
      <c r="I15" s="3"/>
      <c r="J15" s="3"/>
      <c r="K15" s="3"/>
      <c r="L15" s="3"/>
      <c r="M15" s="3"/>
      <c r="N15" s="3"/>
      <c r="O15" s="3"/>
      <c r="P15" s="3"/>
    </row>
    <row r="16" spans="2:16" x14ac:dyDescent="0.25">
      <c r="B16" s="3"/>
      <c r="C16" s="3"/>
      <c r="D16" s="3"/>
      <c r="E16" s="3"/>
      <c r="F16" s="3"/>
      <c r="G16" s="3"/>
      <c r="H16" s="3"/>
      <c r="I16" s="3"/>
      <c r="J16" s="3"/>
      <c r="K16" s="3"/>
      <c r="L16" s="3"/>
      <c r="M16" s="3"/>
      <c r="N16" s="3"/>
      <c r="O16" s="3"/>
      <c r="P16" s="3"/>
    </row>
    <row r="17" spans="2:16" x14ac:dyDescent="0.25">
      <c r="B17" s="3"/>
      <c r="C17" s="3"/>
      <c r="D17" s="3"/>
      <c r="E17" s="3"/>
      <c r="F17" s="3"/>
      <c r="G17" s="3"/>
      <c r="H17" s="3"/>
      <c r="I17" s="3"/>
      <c r="J17" s="3"/>
      <c r="K17" s="3"/>
      <c r="L17" s="3"/>
      <c r="M17" s="3"/>
      <c r="N17" s="3"/>
      <c r="O17" s="3"/>
      <c r="P17" s="3"/>
    </row>
    <row r="18" spans="2:16" x14ac:dyDescent="0.25">
      <c r="B18" s="3"/>
      <c r="C18" s="3"/>
      <c r="D18" s="3"/>
      <c r="E18" s="3"/>
      <c r="F18" s="3"/>
      <c r="G18" s="3"/>
      <c r="H18" s="3"/>
      <c r="I18" s="3"/>
      <c r="J18" s="3"/>
      <c r="K18" s="3"/>
      <c r="L18" s="3"/>
      <c r="M18" s="3"/>
      <c r="N18" s="3"/>
      <c r="O18" s="3"/>
      <c r="P18" s="3"/>
    </row>
    <row r="19" spans="2:16" x14ac:dyDescent="0.25">
      <c r="B19" s="3"/>
      <c r="C19" s="3"/>
      <c r="D19" s="3"/>
      <c r="E19" s="3"/>
      <c r="F19" s="3"/>
      <c r="G19" s="3"/>
      <c r="H19" s="3"/>
      <c r="I19" s="3"/>
      <c r="J19" s="3"/>
      <c r="K19" s="3"/>
      <c r="L19" s="3"/>
      <c r="M19" s="3"/>
      <c r="N19" s="3"/>
      <c r="O19" s="3"/>
      <c r="P19" s="3"/>
    </row>
    <row r="20" spans="2:16" x14ac:dyDescent="0.25">
      <c r="B20" s="3"/>
      <c r="C20" s="3"/>
      <c r="D20" s="3"/>
      <c r="E20" s="3"/>
      <c r="F20" s="3"/>
      <c r="G20" s="3"/>
      <c r="H20" s="3"/>
      <c r="I20" s="3"/>
      <c r="J20" s="3"/>
      <c r="K20" s="3"/>
      <c r="L20" s="3"/>
      <c r="M20" s="3"/>
      <c r="N20" s="3"/>
      <c r="O20" s="3"/>
      <c r="P20" s="3"/>
    </row>
    <row r="21" spans="2:16" x14ac:dyDescent="0.25">
      <c r="B21" s="3"/>
      <c r="C21" s="3"/>
      <c r="D21" s="3"/>
      <c r="E21" s="3"/>
      <c r="F21" s="3"/>
      <c r="G21" s="3"/>
      <c r="H21" s="3"/>
      <c r="I21" s="3"/>
      <c r="J21" s="3"/>
      <c r="K21" s="3"/>
      <c r="L21" s="3"/>
      <c r="M21" s="3"/>
      <c r="N21" s="3"/>
      <c r="O21" s="3"/>
      <c r="P21" s="3"/>
    </row>
    <row r="22" spans="2:16" x14ac:dyDescent="0.25">
      <c r="B22" s="3"/>
      <c r="C22" s="3"/>
      <c r="D22" s="3"/>
      <c r="E22" s="3"/>
      <c r="F22" s="3"/>
      <c r="G22" s="3"/>
      <c r="H22" s="3"/>
      <c r="I22" s="3"/>
      <c r="J22" s="3"/>
      <c r="K22" s="3"/>
      <c r="L22" s="3"/>
      <c r="M22" s="3"/>
      <c r="N22" s="3"/>
      <c r="O22" s="3"/>
      <c r="P22" s="3"/>
    </row>
    <row r="23" spans="2:16" x14ac:dyDescent="0.25">
      <c r="B23" s="3"/>
      <c r="C23" s="3"/>
      <c r="D23" s="3"/>
      <c r="E23" s="3"/>
      <c r="F23" s="3"/>
      <c r="G23" s="3"/>
      <c r="H23" s="3"/>
      <c r="I23" s="3"/>
      <c r="J23" s="3"/>
      <c r="K23" s="3"/>
      <c r="L23" s="3"/>
      <c r="M23" s="3"/>
      <c r="N23" s="3"/>
      <c r="O23" s="3"/>
      <c r="P23" s="3"/>
    </row>
    <row r="24" spans="2:16" x14ac:dyDescent="0.25">
      <c r="B24" s="3"/>
      <c r="C24" s="3"/>
      <c r="D24" s="3"/>
      <c r="E24" s="3"/>
      <c r="F24" s="3"/>
      <c r="G24" s="3"/>
      <c r="H24" s="3"/>
      <c r="I24" s="3"/>
      <c r="J24" s="3"/>
      <c r="K24" s="3"/>
      <c r="L24" s="3"/>
      <c r="M24" s="3"/>
      <c r="N24" s="3"/>
      <c r="O24" s="3"/>
      <c r="P24" s="3"/>
    </row>
    <row r="25" spans="2:16" x14ac:dyDescent="0.25">
      <c r="B25" s="3"/>
      <c r="C25" s="3"/>
      <c r="D25" s="3"/>
      <c r="E25" s="3"/>
      <c r="F25" s="3"/>
      <c r="G25" s="3"/>
      <c r="H25" s="3"/>
      <c r="I25" s="3"/>
      <c r="J25" s="3"/>
      <c r="K25" s="3"/>
      <c r="L25" s="3"/>
      <c r="M25" s="3"/>
      <c r="N25" s="3"/>
      <c r="O25" s="3"/>
      <c r="P25" s="3"/>
    </row>
    <row r="26" spans="2:16" x14ac:dyDescent="0.25">
      <c r="B26" s="3"/>
      <c r="C26" s="3"/>
      <c r="D26" s="3"/>
      <c r="E26" s="3"/>
      <c r="F26" s="3"/>
      <c r="G26" s="3"/>
      <c r="H26" s="3"/>
      <c r="I26" s="3"/>
      <c r="J26" s="3"/>
      <c r="K26" s="3"/>
      <c r="L26" s="3"/>
      <c r="M26" s="3"/>
      <c r="N26" s="3"/>
      <c r="O26" s="3"/>
      <c r="P26" s="3"/>
    </row>
    <row r="27" spans="2:16" x14ac:dyDescent="0.25">
      <c r="B27" s="3"/>
      <c r="C27" s="3"/>
      <c r="D27" s="3"/>
      <c r="E27" s="3"/>
      <c r="F27" s="3"/>
      <c r="G27" s="3"/>
      <c r="H27" s="3"/>
      <c r="I27" s="3"/>
      <c r="J27" s="3"/>
      <c r="K27" s="3"/>
      <c r="L27" s="3"/>
      <c r="M27" s="3"/>
      <c r="N27" s="3"/>
      <c r="O27" s="3"/>
      <c r="P27" s="3"/>
    </row>
    <row r="28" spans="2:16" x14ac:dyDescent="0.25">
      <c r="B28" s="3"/>
      <c r="C28" s="3"/>
      <c r="D28" s="3"/>
      <c r="E28" s="3"/>
      <c r="F28" s="3"/>
      <c r="G28" s="3"/>
      <c r="H28" s="3"/>
      <c r="I28" s="3"/>
      <c r="J28" s="3"/>
      <c r="K28" s="3"/>
      <c r="L28" s="3"/>
      <c r="M28" s="3"/>
      <c r="N28" s="3"/>
      <c r="O28" s="3"/>
      <c r="P28" s="3"/>
    </row>
    <row r="29" spans="2:16" x14ac:dyDescent="0.25">
      <c r="B29" s="3"/>
      <c r="C29" s="3"/>
      <c r="D29" s="3"/>
      <c r="E29" s="3"/>
      <c r="F29" s="3"/>
      <c r="G29" s="3"/>
      <c r="H29" s="3"/>
      <c r="I29" s="3"/>
      <c r="J29" s="3"/>
      <c r="K29" s="3"/>
      <c r="L29" s="3"/>
      <c r="M29" s="3"/>
      <c r="N29" s="3"/>
      <c r="O29" s="3"/>
      <c r="P29" s="3"/>
    </row>
    <row r="30" spans="2:16" x14ac:dyDescent="0.25">
      <c r="B30" s="3"/>
      <c r="C30" s="3"/>
      <c r="D30" s="3"/>
      <c r="E30" s="3"/>
      <c r="F30" s="3"/>
      <c r="G30" s="3"/>
      <c r="H30" s="3"/>
      <c r="I30" s="3"/>
      <c r="J30" s="3"/>
      <c r="K30" s="3"/>
      <c r="L30" s="3"/>
      <c r="M30" s="3"/>
      <c r="N30" s="3"/>
      <c r="O30" s="3"/>
      <c r="P30" s="3"/>
    </row>
    <row r="31" spans="2:16" x14ac:dyDescent="0.25">
      <c r="B31" s="3"/>
      <c r="C31" s="3"/>
      <c r="D31" s="3"/>
      <c r="E31" s="3"/>
      <c r="F31" s="3"/>
      <c r="G31" s="3"/>
      <c r="H31" s="3"/>
      <c r="I31" s="3"/>
      <c r="J31" s="3"/>
      <c r="K31" s="3"/>
      <c r="L31" s="3"/>
      <c r="M31" s="3"/>
      <c r="N31" s="3"/>
      <c r="O31" s="3"/>
      <c r="P31" s="3"/>
    </row>
    <row r="32" spans="2:16" x14ac:dyDescent="0.25">
      <c r="B32" s="3"/>
      <c r="C32" s="3"/>
      <c r="D32" s="3"/>
      <c r="E32" s="3"/>
      <c r="F32" s="3"/>
      <c r="G32" s="3"/>
      <c r="H32" s="3"/>
      <c r="I32" s="3"/>
      <c r="J32" s="3"/>
      <c r="K32" s="3"/>
      <c r="L32" s="3"/>
      <c r="M32" s="3"/>
      <c r="N32" s="3"/>
      <c r="O32" s="3"/>
      <c r="P32" s="3"/>
    </row>
    <row r="33" spans="2:16" x14ac:dyDescent="0.25">
      <c r="B33" s="3"/>
      <c r="C33" s="3"/>
      <c r="D33" s="3"/>
      <c r="E33" s="3"/>
      <c r="F33" s="3"/>
      <c r="G33" s="3"/>
      <c r="H33" s="3"/>
      <c r="I33" s="3"/>
      <c r="J33" s="3"/>
      <c r="K33" s="3"/>
      <c r="L33" s="3"/>
      <c r="M33" s="3"/>
      <c r="N33" s="3"/>
      <c r="O33" s="3"/>
      <c r="P33" s="3"/>
    </row>
    <row r="34" spans="2:16" x14ac:dyDescent="0.25">
      <c r="B34" s="3"/>
      <c r="C34" s="3"/>
      <c r="D34" s="3"/>
      <c r="E34" s="3"/>
      <c r="F34" s="3"/>
      <c r="G34" s="3"/>
      <c r="H34" s="3"/>
      <c r="I34" s="3"/>
      <c r="J34" s="3"/>
      <c r="K34" s="3"/>
      <c r="L34" s="3"/>
      <c r="M34" s="3"/>
      <c r="N34" s="3"/>
      <c r="O34" s="3"/>
      <c r="P34" s="3"/>
    </row>
    <row r="35" spans="2:16" x14ac:dyDescent="0.25">
      <c r="B35" s="3"/>
      <c r="C35" s="3"/>
      <c r="D35" s="3"/>
      <c r="E35" s="3"/>
      <c r="F35" s="3"/>
      <c r="G35" s="3"/>
      <c r="H35" s="3"/>
      <c r="I35" s="3"/>
      <c r="J35" s="3"/>
      <c r="K35" s="3"/>
      <c r="L35" s="3"/>
      <c r="M35" s="3"/>
      <c r="N35" s="3"/>
      <c r="O35" s="3"/>
      <c r="P35" s="3"/>
    </row>
    <row r="36" spans="2:16" x14ac:dyDescent="0.25">
      <c r="B36" s="3"/>
      <c r="C36" s="3"/>
      <c r="D36" s="3"/>
      <c r="E36" s="3"/>
      <c r="F36" s="3"/>
      <c r="G36" s="3"/>
      <c r="H36" s="3"/>
      <c r="I36" s="3"/>
      <c r="J36" s="3"/>
      <c r="K36" s="3"/>
      <c r="L36" s="3"/>
      <c r="M36" s="3"/>
      <c r="N36" s="3"/>
      <c r="O36" s="3"/>
      <c r="P36" s="3"/>
    </row>
    <row r="37" spans="2:16" x14ac:dyDescent="0.25">
      <c r="B37" s="3"/>
      <c r="C37" s="3"/>
      <c r="D37" s="3"/>
      <c r="E37" s="3"/>
      <c r="F37" s="3"/>
      <c r="G37" s="3"/>
      <c r="H37" s="3"/>
      <c r="I37" s="3"/>
      <c r="J37" s="3"/>
      <c r="K37" s="3"/>
      <c r="L37" s="3"/>
      <c r="M37" s="3"/>
      <c r="N37" s="3"/>
      <c r="O37" s="3"/>
      <c r="P37" s="3"/>
    </row>
    <row r="38" spans="2:16" x14ac:dyDescent="0.25">
      <c r="B38" s="3"/>
      <c r="C38" s="3"/>
      <c r="D38" s="3"/>
      <c r="E38" s="3"/>
      <c r="F38" s="3"/>
      <c r="G38" s="3"/>
      <c r="H38" s="3"/>
      <c r="I38" s="3"/>
      <c r="J38" s="3"/>
      <c r="K38" s="3"/>
      <c r="L38" s="3"/>
      <c r="M38" s="3"/>
      <c r="N38" s="3"/>
      <c r="O38" s="3"/>
      <c r="P38" s="3"/>
    </row>
    <row r="39" spans="2:16" x14ac:dyDescent="0.25">
      <c r="B39" s="3"/>
      <c r="C39" s="3"/>
      <c r="D39" s="3"/>
      <c r="E39" s="3"/>
      <c r="F39" s="3"/>
      <c r="G39" s="3"/>
      <c r="H39" s="3"/>
      <c r="I39" s="3"/>
      <c r="J39" s="3"/>
      <c r="K39" s="3"/>
      <c r="L39" s="3"/>
      <c r="M39" s="3"/>
      <c r="N39" s="3"/>
      <c r="O39" s="3"/>
      <c r="P39" s="3"/>
    </row>
  </sheetData>
  <pageMargins left="0.23622047244094488" right="0.23622047244094488" top="0.23622047244094488" bottom="0.23622047244094488"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6"/>
  <sheetViews>
    <sheetView showGridLines="0" zoomScaleNormal="100" workbookViewId="0">
      <selection activeCell="Q29" sqref="Q29"/>
    </sheetView>
  </sheetViews>
  <sheetFormatPr defaultRowHeight="15" x14ac:dyDescent="0.25"/>
  <cols>
    <col min="1" max="1" width="3.28515625" style="2" customWidth="1"/>
    <col min="2" max="16384" width="9.140625" style="2"/>
  </cols>
  <sheetData>
    <row r="1" spans="2:16" ht="15" customHeight="1" x14ac:dyDescent="0.5">
      <c r="B1" s="54"/>
      <c r="C1" s="54"/>
      <c r="D1" s="54"/>
      <c r="E1" s="54"/>
      <c r="F1" s="54"/>
      <c r="G1" s="54"/>
      <c r="H1" s="54"/>
      <c r="I1" s="54"/>
      <c r="J1" s="54"/>
      <c r="K1" s="54"/>
      <c r="L1" s="54"/>
      <c r="M1" s="54"/>
      <c r="N1" s="54"/>
      <c r="O1" s="54"/>
      <c r="P1" s="54"/>
    </row>
    <row r="2" spans="2:16" x14ac:dyDescent="0.25">
      <c r="B2" s="3"/>
      <c r="C2" s="3"/>
      <c r="D2" s="3"/>
      <c r="E2" s="3"/>
      <c r="F2" s="3"/>
      <c r="G2" s="3"/>
      <c r="H2" s="3"/>
      <c r="I2" s="3"/>
      <c r="J2" s="3"/>
      <c r="K2" s="3"/>
      <c r="L2" s="3"/>
      <c r="M2" s="3"/>
      <c r="N2" s="3"/>
      <c r="O2" s="3"/>
      <c r="P2" s="3"/>
    </row>
    <row r="3" spans="2:16" x14ac:dyDescent="0.25">
      <c r="B3" s="3"/>
      <c r="C3" s="3"/>
      <c r="D3" s="3"/>
      <c r="E3" s="3"/>
      <c r="F3" s="3"/>
      <c r="G3" s="3"/>
      <c r="H3" s="3"/>
      <c r="I3" s="3"/>
      <c r="J3" s="3"/>
      <c r="K3" s="3"/>
      <c r="L3" s="3"/>
      <c r="M3" s="3"/>
      <c r="N3" s="3"/>
      <c r="O3" s="3"/>
      <c r="P3" s="3"/>
    </row>
    <row r="4" spans="2:16" x14ac:dyDescent="0.25">
      <c r="B4" s="3"/>
      <c r="C4" s="3"/>
      <c r="D4" s="3"/>
      <c r="E4" s="3"/>
      <c r="F4" s="3"/>
      <c r="G4" s="3"/>
      <c r="H4" s="3"/>
      <c r="I4" s="3"/>
      <c r="J4" s="3"/>
      <c r="K4" s="3"/>
      <c r="L4" s="3"/>
      <c r="M4" s="3"/>
      <c r="N4" s="3"/>
      <c r="O4" s="3"/>
      <c r="P4" s="3"/>
    </row>
    <row r="5" spans="2:16" x14ac:dyDescent="0.25">
      <c r="B5" s="3"/>
      <c r="C5" s="3"/>
      <c r="D5" s="3"/>
      <c r="E5" s="3"/>
      <c r="F5" s="3"/>
      <c r="G5" s="3"/>
      <c r="H5" s="3"/>
      <c r="I5" s="3"/>
      <c r="J5" s="3"/>
      <c r="K5" s="3"/>
      <c r="L5" s="3"/>
      <c r="M5" s="3"/>
      <c r="N5" s="3"/>
      <c r="O5" s="3"/>
      <c r="P5" s="3"/>
    </row>
    <row r="6" spans="2:16" x14ac:dyDescent="0.25">
      <c r="B6" s="3"/>
      <c r="C6" s="3"/>
      <c r="D6" s="3"/>
      <c r="E6" s="3"/>
      <c r="F6" s="3"/>
      <c r="G6" s="3"/>
      <c r="H6" s="3"/>
      <c r="I6" s="3"/>
      <c r="J6" s="3"/>
      <c r="K6" s="3"/>
      <c r="L6" s="3"/>
      <c r="M6" s="3"/>
      <c r="N6" s="3"/>
      <c r="O6" s="3"/>
      <c r="P6" s="3"/>
    </row>
    <row r="7" spans="2:16" x14ac:dyDescent="0.25">
      <c r="B7" s="3"/>
      <c r="C7" s="3"/>
      <c r="D7" s="3"/>
      <c r="E7" s="3"/>
      <c r="F7" s="3"/>
      <c r="G7" s="3"/>
      <c r="H7" s="3"/>
      <c r="I7" s="3"/>
      <c r="J7" s="3"/>
      <c r="K7" s="3"/>
      <c r="L7" s="3"/>
      <c r="M7" s="3"/>
      <c r="N7" s="3"/>
      <c r="O7" s="3"/>
      <c r="P7" s="3"/>
    </row>
    <row r="8" spans="2:16" x14ac:dyDescent="0.25">
      <c r="B8" s="3"/>
      <c r="C8" s="3"/>
      <c r="D8" s="3"/>
      <c r="E8" s="3"/>
      <c r="F8" s="3"/>
      <c r="G8" s="3"/>
      <c r="H8" s="3"/>
      <c r="I8" s="3"/>
      <c r="J8" s="3"/>
      <c r="K8" s="3"/>
      <c r="L8" s="3"/>
      <c r="M8" s="3"/>
      <c r="N8" s="3"/>
      <c r="O8" s="3"/>
      <c r="P8" s="3"/>
    </row>
    <row r="9" spans="2:16" x14ac:dyDescent="0.25">
      <c r="B9" s="3"/>
      <c r="C9" s="3"/>
      <c r="D9" s="3"/>
      <c r="E9" s="3"/>
      <c r="F9" s="3"/>
      <c r="G9" s="3"/>
      <c r="H9" s="3"/>
      <c r="I9" s="3"/>
      <c r="J9" s="3"/>
      <c r="K9" s="3"/>
      <c r="L9" s="3"/>
      <c r="M9" s="3"/>
      <c r="N9" s="3"/>
      <c r="O9" s="3"/>
      <c r="P9" s="3"/>
    </row>
    <row r="10" spans="2:16" x14ac:dyDescent="0.25">
      <c r="B10" s="3"/>
      <c r="C10" s="3"/>
      <c r="D10" s="3"/>
      <c r="E10" s="3"/>
      <c r="F10" s="3"/>
      <c r="G10" s="3"/>
      <c r="H10" s="3"/>
      <c r="I10" s="3"/>
      <c r="J10" s="3"/>
      <c r="K10" s="3"/>
      <c r="L10" s="3"/>
      <c r="M10" s="3"/>
      <c r="N10" s="3"/>
      <c r="O10" s="3"/>
      <c r="P10" s="3"/>
    </row>
    <row r="11" spans="2:16" x14ac:dyDescent="0.25">
      <c r="B11" s="3"/>
      <c r="C11" s="3"/>
      <c r="D11" s="3"/>
      <c r="E11" s="3"/>
      <c r="F11" s="3"/>
      <c r="G11" s="3"/>
      <c r="H11" s="3"/>
      <c r="I11" s="3"/>
      <c r="J11" s="3"/>
      <c r="K11" s="3"/>
      <c r="L11" s="3"/>
      <c r="M11" s="3"/>
      <c r="N11" s="3"/>
      <c r="O11" s="3"/>
      <c r="P11" s="3"/>
    </row>
    <row r="12" spans="2:16" x14ac:dyDescent="0.25">
      <c r="B12" s="3"/>
      <c r="C12" s="3"/>
      <c r="D12" s="3"/>
      <c r="E12" s="3"/>
      <c r="F12" s="3"/>
      <c r="G12" s="3"/>
      <c r="H12" s="3"/>
      <c r="I12" s="3"/>
      <c r="J12" s="3"/>
      <c r="K12" s="3"/>
      <c r="L12" s="3"/>
      <c r="M12" s="3"/>
      <c r="N12" s="3"/>
      <c r="O12" s="3"/>
      <c r="P12" s="3"/>
    </row>
    <row r="13" spans="2:16" x14ac:dyDescent="0.25">
      <c r="B13" s="3"/>
      <c r="C13" s="3"/>
      <c r="D13" s="3"/>
      <c r="E13" s="3"/>
      <c r="F13" s="3"/>
      <c r="G13" s="3"/>
      <c r="H13" s="3"/>
      <c r="I13" s="3"/>
      <c r="J13" s="3"/>
      <c r="K13" s="3"/>
      <c r="L13" s="3"/>
      <c r="M13" s="3"/>
      <c r="N13" s="3"/>
      <c r="O13" s="3"/>
      <c r="P13" s="3"/>
    </row>
    <row r="14" spans="2:16" x14ac:dyDescent="0.25">
      <c r="B14" s="3"/>
      <c r="C14" s="3"/>
      <c r="D14" s="3"/>
      <c r="E14" s="3"/>
      <c r="F14" s="3"/>
      <c r="G14" s="3"/>
      <c r="H14" s="3"/>
      <c r="I14" s="3"/>
      <c r="J14" s="3"/>
      <c r="K14" s="3"/>
      <c r="L14" s="3"/>
      <c r="M14" s="3"/>
      <c r="N14" s="3"/>
      <c r="O14" s="3"/>
      <c r="P14" s="3"/>
    </row>
    <row r="15" spans="2:16" x14ac:dyDescent="0.25">
      <c r="B15" s="3"/>
      <c r="C15" s="3"/>
      <c r="D15" s="3"/>
      <c r="E15" s="3"/>
      <c r="F15" s="3"/>
      <c r="G15" s="3"/>
      <c r="H15" s="3"/>
      <c r="I15" s="3"/>
      <c r="J15" s="3"/>
      <c r="K15" s="3"/>
      <c r="L15" s="3"/>
      <c r="M15" s="3"/>
      <c r="N15" s="3"/>
      <c r="O15" s="3"/>
      <c r="P15" s="3"/>
    </row>
    <row r="16" spans="2:16" x14ac:dyDescent="0.25">
      <c r="B16" s="3"/>
      <c r="C16" s="3"/>
      <c r="D16" s="3"/>
      <c r="E16" s="3"/>
      <c r="F16" s="3"/>
      <c r="G16" s="3"/>
      <c r="H16" s="3"/>
      <c r="I16" s="3"/>
      <c r="J16" s="3"/>
      <c r="K16" s="3"/>
      <c r="L16" s="3"/>
      <c r="M16" s="3"/>
      <c r="N16" s="3"/>
      <c r="O16" s="3"/>
      <c r="P16" s="3"/>
    </row>
    <row r="17" spans="2:16" x14ac:dyDescent="0.25">
      <c r="B17" s="3"/>
      <c r="C17" s="3"/>
      <c r="D17" s="3"/>
      <c r="E17" s="3"/>
      <c r="F17" s="3"/>
      <c r="G17" s="3"/>
      <c r="H17" s="3"/>
      <c r="I17" s="3"/>
      <c r="J17" s="3"/>
      <c r="K17" s="3"/>
      <c r="L17" s="3"/>
      <c r="M17" s="3"/>
      <c r="N17" s="3"/>
      <c r="O17" s="3"/>
      <c r="P17" s="3"/>
    </row>
    <row r="18" spans="2:16" x14ac:dyDescent="0.25">
      <c r="B18" s="3"/>
      <c r="C18" s="3"/>
      <c r="D18" s="3"/>
      <c r="E18" s="3"/>
      <c r="F18" s="3"/>
      <c r="G18" s="3"/>
      <c r="H18" s="3"/>
      <c r="I18" s="3"/>
      <c r="J18" s="3"/>
      <c r="K18" s="3"/>
      <c r="L18" s="3"/>
      <c r="M18" s="3"/>
      <c r="N18" s="3"/>
      <c r="O18" s="3"/>
      <c r="P18" s="3"/>
    </row>
    <row r="19" spans="2:16" x14ac:dyDescent="0.25">
      <c r="B19" s="3"/>
      <c r="C19" s="3"/>
      <c r="D19" s="3"/>
      <c r="E19" s="3"/>
      <c r="F19" s="3"/>
      <c r="G19" s="3"/>
      <c r="H19" s="3"/>
      <c r="I19" s="3"/>
      <c r="J19" s="3"/>
      <c r="K19" s="3"/>
      <c r="L19" s="3"/>
      <c r="M19" s="3"/>
      <c r="N19" s="3"/>
      <c r="O19" s="3"/>
      <c r="P19" s="3"/>
    </row>
    <row r="20" spans="2:16" x14ac:dyDescent="0.25">
      <c r="B20" s="3"/>
      <c r="C20" s="3"/>
      <c r="D20" s="3"/>
      <c r="E20" s="3"/>
      <c r="F20" s="3"/>
      <c r="G20" s="3"/>
      <c r="H20" s="3"/>
      <c r="I20" s="3"/>
      <c r="J20" s="3"/>
      <c r="K20" s="3"/>
      <c r="L20" s="3"/>
      <c r="M20" s="3"/>
      <c r="N20" s="3"/>
      <c r="O20" s="3"/>
      <c r="P20" s="3"/>
    </row>
    <row r="21" spans="2:16" x14ac:dyDescent="0.25">
      <c r="B21" s="3"/>
      <c r="C21" s="3"/>
      <c r="D21" s="3"/>
      <c r="E21" s="3"/>
      <c r="F21" s="3"/>
      <c r="G21" s="3"/>
      <c r="H21" s="3"/>
      <c r="I21" s="3"/>
      <c r="J21" s="3"/>
      <c r="K21" s="3"/>
      <c r="L21" s="3"/>
      <c r="M21" s="3"/>
      <c r="N21" s="3"/>
      <c r="O21" s="3"/>
      <c r="P21" s="3"/>
    </row>
    <row r="22" spans="2:16" x14ac:dyDescent="0.25">
      <c r="B22" s="3"/>
      <c r="C22" s="3"/>
      <c r="D22" s="3"/>
      <c r="E22" s="3"/>
      <c r="F22" s="3"/>
      <c r="G22" s="3"/>
      <c r="H22" s="3"/>
      <c r="I22" s="3"/>
      <c r="J22" s="3"/>
      <c r="K22" s="3"/>
      <c r="L22" s="3"/>
      <c r="M22" s="3"/>
      <c r="N22" s="3"/>
      <c r="O22" s="3"/>
      <c r="P22" s="3"/>
    </row>
    <row r="23" spans="2:16" x14ac:dyDescent="0.25">
      <c r="B23" s="3"/>
      <c r="C23" s="3"/>
      <c r="D23" s="3"/>
      <c r="E23" s="3"/>
      <c r="F23" s="3"/>
      <c r="G23" s="3"/>
      <c r="H23" s="3"/>
      <c r="I23" s="3"/>
      <c r="J23" s="3"/>
      <c r="K23" s="3"/>
      <c r="L23" s="3"/>
      <c r="M23" s="3"/>
      <c r="N23" s="3"/>
      <c r="O23" s="3"/>
      <c r="P23" s="3"/>
    </row>
    <row r="24" spans="2:16" x14ac:dyDescent="0.25">
      <c r="B24" s="3"/>
      <c r="C24" s="3"/>
      <c r="D24" s="3"/>
      <c r="E24" s="3"/>
      <c r="F24" s="3"/>
      <c r="G24" s="3"/>
      <c r="H24" s="3"/>
      <c r="I24" s="3"/>
      <c r="J24" s="3"/>
      <c r="K24" s="3"/>
      <c r="L24" s="3"/>
      <c r="M24" s="3"/>
      <c r="N24" s="3"/>
      <c r="O24" s="3"/>
      <c r="P24" s="3"/>
    </row>
    <row r="25" spans="2:16" x14ac:dyDescent="0.25">
      <c r="B25" s="3"/>
      <c r="C25" s="3"/>
      <c r="D25" s="3"/>
      <c r="E25" s="3"/>
      <c r="F25" s="3"/>
      <c r="G25" s="3"/>
      <c r="H25" s="3"/>
      <c r="I25" s="3"/>
      <c r="J25" s="3"/>
      <c r="K25" s="3"/>
      <c r="L25" s="3"/>
      <c r="M25" s="3"/>
      <c r="N25" s="3"/>
      <c r="O25" s="3"/>
      <c r="P25" s="3"/>
    </row>
    <row r="26" spans="2:16" x14ac:dyDescent="0.25">
      <c r="B26" s="3"/>
      <c r="C26" s="3"/>
      <c r="D26" s="3"/>
      <c r="E26" s="3"/>
      <c r="F26" s="3"/>
      <c r="G26" s="3"/>
      <c r="H26" s="3"/>
      <c r="I26" s="3"/>
      <c r="J26" s="3"/>
      <c r="K26" s="3"/>
      <c r="L26" s="3"/>
      <c r="M26" s="3"/>
      <c r="N26" s="3"/>
      <c r="O26" s="3"/>
      <c r="P26" s="3"/>
    </row>
    <row r="27" spans="2:16" x14ac:dyDescent="0.25">
      <c r="B27" s="3"/>
      <c r="C27" s="3"/>
      <c r="D27" s="3"/>
      <c r="E27" s="3"/>
      <c r="F27" s="3"/>
      <c r="G27" s="3"/>
      <c r="H27" s="3"/>
      <c r="I27" s="3"/>
      <c r="J27" s="3"/>
      <c r="K27" s="3"/>
      <c r="L27" s="3"/>
      <c r="M27" s="3"/>
      <c r="N27" s="3"/>
      <c r="O27" s="3"/>
      <c r="P27" s="3"/>
    </row>
    <row r="28" spans="2:16" x14ac:dyDescent="0.25">
      <c r="B28" s="3"/>
      <c r="C28" s="3"/>
      <c r="D28" s="3"/>
      <c r="E28" s="3"/>
      <c r="F28" s="3"/>
      <c r="G28" s="3"/>
      <c r="H28" s="3"/>
      <c r="I28" s="3"/>
      <c r="J28" s="3"/>
      <c r="K28" s="3"/>
      <c r="L28" s="3"/>
      <c r="M28" s="3"/>
      <c r="N28" s="3"/>
      <c r="O28" s="3"/>
      <c r="P28" s="3"/>
    </row>
    <row r="29" spans="2:16" x14ac:dyDescent="0.25">
      <c r="B29" s="3"/>
      <c r="C29" s="3"/>
      <c r="D29" s="3"/>
      <c r="E29" s="3"/>
      <c r="F29" s="3"/>
      <c r="G29" s="3"/>
      <c r="H29" s="3"/>
      <c r="I29" s="3"/>
      <c r="J29" s="3"/>
      <c r="K29" s="3"/>
      <c r="L29" s="3"/>
      <c r="M29" s="3"/>
      <c r="N29" s="3"/>
      <c r="O29" s="3"/>
      <c r="P29" s="3"/>
    </row>
    <row r="30" spans="2:16" x14ac:dyDescent="0.25">
      <c r="B30" s="3"/>
      <c r="C30" s="3"/>
      <c r="D30" s="3"/>
      <c r="E30" s="3"/>
      <c r="F30" s="3"/>
      <c r="G30" s="3"/>
      <c r="H30" s="3"/>
      <c r="I30" s="3"/>
      <c r="J30" s="3"/>
      <c r="K30" s="3"/>
      <c r="L30" s="3"/>
      <c r="M30" s="3"/>
      <c r="N30" s="3"/>
      <c r="O30" s="3"/>
      <c r="P30" s="3"/>
    </row>
    <row r="31" spans="2:16" x14ac:dyDescent="0.25">
      <c r="B31" s="3"/>
      <c r="C31" s="3"/>
      <c r="D31" s="3"/>
      <c r="E31" s="3"/>
      <c r="F31" s="3"/>
      <c r="G31" s="3"/>
      <c r="H31" s="3"/>
      <c r="I31" s="3"/>
      <c r="J31" s="9"/>
      <c r="K31" s="56" t="s">
        <v>97</v>
      </c>
      <c r="L31" s="56"/>
      <c r="M31" s="56" t="s">
        <v>98</v>
      </c>
      <c r="N31" s="56"/>
      <c r="O31" s="56" t="s">
        <v>99</v>
      </c>
      <c r="P31" s="56"/>
    </row>
    <row r="32" spans="2:16" ht="27" customHeight="1" x14ac:dyDescent="0.25">
      <c r="B32" s="3"/>
      <c r="C32" s="3"/>
      <c r="D32" s="3"/>
      <c r="E32" s="3"/>
      <c r="F32" s="3"/>
      <c r="G32" s="3"/>
      <c r="H32" s="3"/>
      <c r="I32" s="3"/>
      <c r="J32" s="48" t="s">
        <v>101</v>
      </c>
      <c r="K32" s="57">
        <f ca="1">'Chair tables'!I8</f>
        <v>18621</v>
      </c>
      <c r="L32" s="57"/>
      <c r="M32" s="58">
        <f>'Chair tables'!AA6</f>
        <v>2</v>
      </c>
      <c r="N32" s="59"/>
      <c r="O32" s="57">
        <f>'Chair tables'!AG6</f>
        <v>97.358333333333334</v>
      </c>
      <c r="P32" s="57"/>
    </row>
    <row r="33" spans="2:16" ht="27" customHeight="1" x14ac:dyDescent="0.25">
      <c r="B33" s="3"/>
      <c r="C33" s="3"/>
      <c r="D33" s="3"/>
      <c r="E33" s="3"/>
      <c r="F33" s="3"/>
      <c r="G33" s="3"/>
      <c r="H33" s="3"/>
      <c r="I33" s="3"/>
      <c r="J33" s="49" t="s">
        <v>102</v>
      </c>
      <c r="K33" s="55">
        <f>'Chair tables'!I9</f>
        <v>62700</v>
      </c>
      <c r="L33" s="55"/>
      <c r="M33" s="60">
        <f>'Chair tables'!AA7</f>
        <v>20</v>
      </c>
      <c r="N33" s="61"/>
      <c r="O33" s="55">
        <f>'Chair tables'!AG7</f>
        <v>1180.5555555555557</v>
      </c>
      <c r="P33" s="55"/>
    </row>
    <row r="34" spans="2:16" ht="27" customHeight="1" x14ac:dyDescent="0.25">
      <c r="B34" s="3"/>
      <c r="C34" s="3"/>
      <c r="D34" s="3"/>
      <c r="E34" s="3"/>
      <c r="F34" s="3"/>
      <c r="G34" s="3"/>
      <c r="H34" s="3"/>
      <c r="I34" s="3"/>
      <c r="J34" s="48" t="s">
        <v>103</v>
      </c>
      <c r="K34" s="57">
        <f>'Chair tables'!I10</f>
        <v>40494.1875</v>
      </c>
      <c r="L34" s="57"/>
      <c r="M34" s="58">
        <f>'Chair tables'!AA8</f>
        <v>10.53960396039604</v>
      </c>
      <c r="N34" s="59"/>
      <c r="O34" s="57">
        <f>'Chair tables'!AG8</f>
        <v>382.47483917786792</v>
      </c>
      <c r="P34" s="57"/>
    </row>
    <row r="35" spans="2:16" ht="27" customHeight="1" x14ac:dyDescent="0.25">
      <c r="B35" s="3"/>
      <c r="C35" s="3"/>
      <c r="D35" s="3"/>
      <c r="E35" s="3"/>
      <c r="F35" s="3"/>
      <c r="G35" s="3"/>
      <c r="H35" s="3"/>
      <c r="I35" s="3"/>
      <c r="J35" s="49" t="s">
        <v>104</v>
      </c>
      <c r="K35" s="55">
        <f>'Chair tables'!I11</f>
        <v>42043</v>
      </c>
      <c r="L35" s="55"/>
      <c r="M35" s="60">
        <f>'Chair tables'!AA9</f>
        <v>12</v>
      </c>
      <c r="N35" s="61"/>
      <c r="O35" s="55">
        <f>'Chair tables'!AG9</f>
        <v>312.5</v>
      </c>
      <c r="P35" s="55"/>
    </row>
    <row r="36" spans="2:16" x14ac:dyDescent="0.25">
      <c r="B36" s="3"/>
      <c r="C36" s="3"/>
      <c r="D36" s="3"/>
      <c r="E36" s="3"/>
      <c r="F36" s="3"/>
      <c r="G36" s="3"/>
      <c r="H36" s="3"/>
      <c r="I36" s="3"/>
      <c r="J36" s="3"/>
      <c r="K36" s="3"/>
      <c r="L36" s="3"/>
      <c r="M36" s="3"/>
      <c r="N36" s="3"/>
      <c r="O36" s="3"/>
      <c r="P36" s="3"/>
    </row>
  </sheetData>
  <mergeCells count="16">
    <mergeCell ref="B1:P1"/>
    <mergeCell ref="K35:L35"/>
    <mergeCell ref="O31:P31"/>
    <mergeCell ref="O32:P32"/>
    <mergeCell ref="O33:P33"/>
    <mergeCell ref="O34:P34"/>
    <mergeCell ref="O35:P35"/>
    <mergeCell ref="M32:N32"/>
    <mergeCell ref="M33:N33"/>
    <mergeCell ref="M34:N34"/>
    <mergeCell ref="M35:N35"/>
    <mergeCell ref="K32:L32"/>
    <mergeCell ref="K31:L31"/>
    <mergeCell ref="M31:N31"/>
    <mergeCell ref="K33:L33"/>
    <mergeCell ref="K34:L34"/>
  </mergeCells>
  <pageMargins left="0.23622047244094488" right="0.23622047244094488" top="0.23622047244094488" bottom="0.23622047244094488" header="0.31496062992125984" footer="0.31496062992125984"/>
  <pageSetup paperSize="9" orientation="landscape"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9"/>
  <sheetViews>
    <sheetView showGridLines="0" workbookViewId="0">
      <selection activeCell="V35" sqref="V35"/>
    </sheetView>
  </sheetViews>
  <sheetFormatPr defaultRowHeight="15" x14ac:dyDescent="0.25"/>
  <cols>
    <col min="1" max="1" width="3.28515625" style="2" customWidth="1"/>
    <col min="2" max="16384" width="9.140625" style="2"/>
  </cols>
  <sheetData>
    <row r="2" spans="2:16" x14ac:dyDescent="0.25">
      <c r="B2" s="3"/>
      <c r="C2" s="3"/>
      <c r="D2" s="3"/>
      <c r="E2" s="3"/>
      <c r="F2" s="3"/>
      <c r="G2" s="3"/>
      <c r="H2" s="3"/>
      <c r="I2" s="3"/>
      <c r="J2" s="3"/>
      <c r="K2" s="3"/>
      <c r="L2" s="3"/>
      <c r="M2" s="3"/>
      <c r="N2" s="3"/>
      <c r="O2" s="3"/>
      <c r="P2" s="3"/>
    </row>
    <row r="3" spans="2:16" x14ac:dyDescent="0.25">
      <c r="B3" s="3"/>
      <c r="C3" s="3"/>
      <c r="D3" s="3"/>
      <c r="E3" s="3"/>
      <c r="F3" s="3"/>
      <c r="G3" s="3"/>
      <c r="H3" s="3"/>
      <c r="I3" s="3"/>
      <c r="J3" s="3"/>
      <c r="K3" s="3"/>
      <c r="L3" s="3"/>
      <c r="M3" s="3"/>
      <c r="N3" s="3"/>
      <c r="O3" s="3"/>
      <c r="P3" s="3"/>
    </row>
    <row r="4" spans="2:16" x14ac:dyDescent="0.25">
      <c r="B4" s="3"/>
      <c r="C4" s="3"/>
      <c r="D4" s="3"/>
      <c r="E4" s="3"/>
      <c r="F4" s="3"/>
      <c r="G4" s="3"/>
      <c r="H4" s="3"/>
      <c r="I4" s="3"/>
      <c r="J4" s="3"/>
      <c r="K4" s="3"/>
      <c r="L4" s="3"/>
      <c r="M4" s="3"/>
      <c r="N4" s="3"/>
      <c r="O4" s="3"/>
      <c r="P4" s="3"/>
    </row>
    <row r="5" spans="2:16" x14ac:dyDescent="0.25">
      <c r="B5" s="3"/>
      <c r="C5" s="3"/>
      <c r="D5" s="3"/>
      <c r="E5" s="3"/>
      <c r="F5" s="3"/>
      <c r="G5" s="3"/>
      <c r="H5" s="3"/>
      <c r="I5" s="3"/>
      <c r="J5" s="3"/>
      <c r="K5" s="3"/>
      <c r="L5" s="3"/>
      <c r="M5" s="3"/>
      <c r="N5" s="3"/>
      <c r="O5" s="3"/>
      <c r="P5" s="3"/>
    </row>
    <row r="6" spans="2:16" x14ac:dyDescent="0.25">
      <c r="B6" s="3"/>
      <c r="C6" s="3"/>
      <c r="D6" s="3"/>
      <c r="E6" s="3"/>
      <c r="F6" s="3"/>
      <c r="G6" s="3"/>
      <c r="H6" s="3"/>
      <c r="I6" s="3"/>
      <c r="J6" s="3"/>
      <c r="K6" s="3"/>
      <c r="L6" s="3"/>
      <c r="M6" s="3"/>
      <c r="N6" s="3"/>
      <c r="O6" s="3"/>
      <c r="P6" s="3"/>
    </row>
    <row r="7" spans="2:16" x14ac:dyDescent="0.25">
      <c r="B7" s="3"/>
      <c r="C7" s="3"/>
      <c r="D7" s="3"/>
      <c r="E7" s="3"/>
      <c r="F7" s="3"/>
      <c r="G7" s="3"/>
      <c r="H7" s="3"/>
      <c r="I7" s="3"/>
      <c r="J7" s="3"/>
      <c r="K7" s="3"/>
      <c r="L7" s="3"/>
      <c r="M7" s="3"/>
      <c r="N7" s="3"/>
      <c r="O7" s="3"/>
      <c r="P7" s="3"/>
    </row>
    <row r="8" spans="2:16" x14ac:dyDescent="0.25">
      <c r="B8" s="3"/>
      <c r="C8" s="3"/>
      <c r="D8" s="3"/>
      <c r="E8" s="3"/>
      <c r="F8" s="3"/>
      <c r="G8" s="3"/>
      <c r="H8" s="3"/>
      <c r="I8" s="3"/>
      <c r="J8" s="3"/>
      <c r="K8" s="3"/>
      <c r="L8" s="3"/>
      <c r="M8" s="3"/>
      <c r="N8" s="3"/>
      <c r="O8" s="3"/>
      <c r="P8" s="3"/>
    </row>
    <row r="9" spans="2:16" x14ac:dyDescent="0.25">
      <c r="B9" s="3"/>
      <c r="C9" s="3"/>
      <c r="D9" s="3"/>
      <c r="E9" s="3"/>
      <c r="F9" s="3"/>
      <c r="G9" s="3"/>
      <c r="H9" s="3"/>
      <c r="I9" s="3"/>
      <c r="J9" s="3"/>
      <c r="K9" s="3"/>
      <c r="L9" s="3"/>
      <c r="M9" s="3"/>
      <c r="N9" s="3"/>
      <c r="O9" s="3"/>
      <c r="P9" s="3"/>
    </row>
    <row r="10" spans="2:16" x14ac:dyDescent="0.25">
      <c r="B10" s="3"/>
      <c r="C10" s="3"/>
      <c r="D10" s="3"/>
      <c r="E10" s="3"/>
      <c r="F10" s="3"/>
      <c r="G10" s="3"/>
      <c r="H10" s="3"/>
      <c r="I10" s="3"/>
      <c r="J10" s="3"/>
      <c r="K10" s="3"/>
      <c r="L10" s="3"/>
      <c r="M10" s="3"/>
      <c r="N10" s="3"/>
      <c r="O10" s="3"/>
      <c r="P10" s="3"/>
    </row>
    <row r="11" spans="2:16" x14ac:dyDescent="0.25">
      <c r="B11" s="3"/>
      <c r="C11" s="3"/>
      <c r="D11" s="3"/>
      <c r="E11" s="3"/>
      <c r="F11" s="3"/>
      <c r="G11" s="3"/>
      <c r="H11" s="3"/>
      <c r="I11" s="3"/>
      <c r="J11" s="3"/>
      <c r="K11" s="3"/>
      <c r="L11" s="3"/>
      <c r="M11" s="3"/>
      <c r="N11" s="3"/>
      <c r="O11" s="3"/>
      <c r="P11" s="3"/>
    </row>
    <row r="12" spans="2:16" x14ac:dyDescent="0.25">
      <c r="B12" s="3"/>
      <c r="C12" s="3"/>
      <c r="D12" s="3"/>
      <c r="E12" s="3"/>
      <c r="F12" s="3"/>
      <c r="G12" s="3"/>
      <c r="H12" s="3"/>
      <c r="I12" s="3"/>
      <c r="J12" s="3"/>
      <c r="K12" s="3"/>
      <c r="L12" s="3"/>
      <c r="M12" s="3"/>
      <c r="N12" s="3"/>
      <c r="O12" s="3"/>
      <c r="P12" s="3"/>
    </row>
    <row r="13" spans="2:16" x14ac:dyDescent="0.25">
      <c r="B13" s="3"/>
      <c r="C13" s="3"/>
      <c r="D13" s="3"/>
      <c r="E13" s="3"/>
      <c r="F13" s="3"/>
      <c r="G13" s="3"/>
      <c r="H13" s="3"/>
      <c r="I13" s="3"/>
      <c r="J13" s="3"/>
      <c r="K13" s="3"/>
      <c r="L13" s="3"/>
      <c r="M13" s="3"/>
      <c r="N13" s="3"/>
      <c r="O13" s="3"/>
      <c r="P13" s="3"/>
    </row>
    <row r="14" spans="2:16" x14ac:dyDescent="0.25">
      <c r="B14" s="3"/>
      <c r="C14" s="3"/>
      <c r="D14" s="3"/>
      <c r="E14" s="3"/>
      <c r="F14" s="3"/>
      <c r="G14" s="3"/>
      <c r="H14" s="3"/>
      <c r="I14" s="3"/>
      <c r="J14" s="3"/>
      <c r="K14" s="3"/>
      <c r="L14" s="3"/>
      <c r="M14" s="3"/>
      <c r="N14" s="3"/>
      <c r="O14" s="3"/>
      <c r="P14" s="3"/>
    </row>
    <row r="15" spans="2:16" x14ac:dyDescent="0.25">
      <c r="B15" s="3"/>
      <c r="C15" s="3"/>
      <c r="D15" s="3"/>
      <c r="E15" s="3"/>
      <c r="F15" s="3"/>
      <c r="G15" s="3"/>
      <c r="H15" s="3"/>
      <c r="I15" s="3"/>
      <c r="J15" s="3"/>
      <c r="K15" s="3"/>
      <c r="L15" s="3"/>
      <c r="M15" s="3"/>
      <c r="N15" s="3"/>
      <c r="O15" s="3"/>
      <c r="P15" s="3"/>
    </row>
    <row r="16" spans="2:16" x14ac:dyDescent="0.25">
      <c r="B16" s="3"/>
      <c r="C16" s="3"/>
      <c r="D16" s="3"/>
      <c r="E16" s="3"/>
      <c r="F16" s="3"/>
      <c r="G16" s="3"/>
      <c r="H16" s="3"/>
      <c r="I16" s="3"/>
      <c r="J16" s="3"/>
      <c r="K16" s="3"/>
      <c r="L16" s="3"/>
      <c r="M16" s="3"/>
      <c r="N16" s="3"/>
      <c r="O16" s="3"/>
      <c r="P16" s="3"/>
    </row>
    <row r="17" spans="2:16" x14ac:dyDescent="0.25">
      <c r="B17" s="3"/>
      <c r="C17" s="3"/>
      <c r="D17" s="3"/>
      <c r="E17" s="3"/>
      <c r="F17" s="3"/>
      <c r="G17" s="3"/>
      <c r="H17" s="3"/>
      <c r="I17" s="3"/>
      <c r="J17" s="3"/>
      <c r="K17" s="3"/>
      <c r="L17" s="3"/>
      <c r="M17" s="3"/>
      <c r="N17" s="3"/>
      <c r="O17" s="3"/>
      <c r="P17" s="3"/>
    </row>
    <row r="18" spans="2:16" x14ac:dyDescent="0.25">
      <c r="B18" s="3"/>
      <c r="C18" s="3"/>
      <c r="D18" s="3"/>
      <c r="E18" s="3"/>
      <c r="F18" s="3"/>
      <c r="G18" s="3"/>
      <c r="H18" s="3"/>
      <c r="I18" s="3"/>
      <c r="J18" s="3"/>
      <c r="K18" s="3"/>
      <c r="L18" s="3"/>
      <c r="M18" s="3"/>
      <c r="N18" s="3"/>
      <c r="O18" s="3"/>
      <c r="P18" s="3"/>
    </row>
    <row r="19" spans="2:16" x14ac:dyDescent="0.25">
      <c r="B19" s="3"/>
      <c r="C19" s="3"/>
      <c r="D19" s="3"/>
      <c r="E19" s="3"/>
      <c r="F19" s="3"/>
      <c r="G19" s="3"/>
      <c r="H19" s="3"/>
      <c r="I19" s="3"/>
      <c r="J19" s="3"/>
      <c r="K19" s="3"/>
      <c r="L19" s="3"/>
      <c r="M19" s="3"/>
      <c r="N19" s="3"/>
      <c r="O19" s="3"/>
      <c r="P19" s="3"/>
    </row>
    <row r="20" spans="2:16" x14ac:dyDescent="0.25">
      <c r="B20" s="3"/>
      <c r="C20" s="3"/>
      <c r="D20" s="3"/>
      <c r="E20" s="3"/>
      <c r="F20" s="3"/>
      <c r="G20" s="3"/>
      <c r="H20" s="3"/>
      <c r="I20" s="3"/>
      <c r="J20" s="3"/>
      <c r="K20" s="3"/>
      <c r="L20" s="3"/>
      <c r="M20" s="3"/>
      <c r="N20" s="3"/>
      <c r="O20" s="3"/>
      <c r="P20" s="3"/>
    </row>
    <row r="21" spans="2:16" x14ac:dyDescent="0.25">
      <c r="B21" s="3"/>
      <c r="C21" s="3"/>
      <c r="D21" s="3"/>
      <c r="E21" s="3"/>
      <c r="F21" s="3"/>
      <c r="G21" s="3"/>
      <c r="H21" s="3"/>
      <c r="I21" s="3"/>
      <c r="J21" s="3"/>
      <c r="K21" s="3"/>
      <c r="L21" s="3"/>
      <c r="M21" s="3"/>
      <c r="N21" s="3"/>
      <c r="O21" s="3"/>
      <c r="P21" s="3"/>
    </row>
    <row r="22" spans="2:16" x14ac:dyDescent="0.25">
      <c r="B22" s="3"/>
      <c r="C22" s="3"/>
      <c r="D22" s="3"/>
      <c r="E22" s="3"/>
      <c r="F22" s="3"/>
      <c r="G22" s="3"/>
      <c r="H22" s="3"/>
      <c r="I22" s="3"/>
      <c r="J22" s="3"/>
      <c r="K22" s="3"/>
      <c r="L22" s="3"/>
      <c r="M22" s="3"/>
      <c r="N22" s="3"/>
      <c r="O22" s="3"/>
      <c r="P22" s="3"/>
    </row>
    <row r="23" spans="2:16" x14ac:dyDescent="0.25">
      <c r="B23" s="3"/>
      <c r="C23" s="3"/>
      <c r="D23" s="3"/>
      <c r="E23" s="3"/>
      <c r="F23" s="3"/>
      <c r="G23" s="3"/>
      <c r="H23" s="3"/>
      <c r="I23" s="3"/>
      <c r="J23" s="3"/>
      <c r="K23" s="3"/>
      <c r="L23" s="3"/>
      <c r="M23" s="3"/>
      <c r="N23" s="3"/>
      <c r="O23" s="3"/>
      <c r="P23" s="3"/>
    </row>
    <row r="24" spans="2:16" x14ac:dyDescent="0.25">
      <c r="B24" s="3"/>
      <c r="C24" s="3"/>
      <c r="D24" s="3"/>
      <c r="E24" s="3"/>
      <c r="F24" s="3"/>
      <c r="G24" s="3"/>
      <c r="H24" s="3"/>
      <c r="I24" s="3"/>
      <c r="J24" s="3"/>
      <c r="K24" s="3"/>
      <c r="L24" s="3"/>
      <c r="M24" s="3"/>
      <c r="N24" s="3"/>
      <c r="O24" s="3"/>
      <c r="P24" s="3"/>
    </row>
    <row r="25" spans="2:16" x14ac:dyDescent="0.25">
      <c r="B25" s="3"/>
      <c r="C25" s="3"/>
      <c r="D25" s="3"/>
      <c r="E25" s="3"/>
      <c r="F25" s="3"/>
      <c r="G25" s="3"/>
      <c r="H25" s="3"/>
      <c r="I25" s="3"/>
      <c r="J25" s="3"/>
      <c r="K25" s="3"/>
      <c r="L25" s="3"/>
      <c r="M25" s="3"/>
      <c r="N25" s="3"/>
      <c r="O25" s="3"/>
      <c r="P25" s="3"/>
    </row>
    <row r="26" spans="2:16" x14ac:dyDescent="0.25">
      <c r="B26" s="3"/>
      <c r="C26" s="3"/>
      <c r="D26" s="3"/>
      <c r="E26" s="3"/>
      <c r="F26" s="3"/>
      <c r="G26" s="3"/>
      <c r="H26" s="3"/>
      <c r="I26" s="3"/>
      <c r="J26" s="3"/>
      <c r="K26" s="3"/>
      <c r="L26" s="3"/>
      <c r="M26" s="3"/>
      <c r="N26" s="3"/>
      <c r="O26" s="3"/>
      <c r="P26" s="3"/>
    </row>
    <row r="27" spans="2:16" x14ac:dyDescent="0.25">
      <c r="B27" s="3"/>
      <c r="C27" s="3"/>
      <c r="D27" s="3"/>
      <c r="E27" s="3"/>
      <c r="F27" s="3"/>
      <c r="G27" s="3"/>
      <c r="H27" s="3"/>
      <c r="I27" s="3"/>
      <c r="J27" s="3"/>
      <c r="K27" s="3"/>
      <c r="L27" s="3"/>
      <c r="M27" s="3"/>
      <c r="N27" s="3"/>
      <c r="O27" s="3"/>
      <c r="P27" s="3"/>
    </row>
    <row r="28" spans="2:16" x14ac:dyDescent="0.25">
      <c r="B28" s="3"/>
      <c r="C28" s="3"/>
      <c r="D28" s="3"/>
      <c r="E28" s="3"/>
      <c r="F28" s="3"/>
      <c r="G28" s="3"/>
      <c r="H28" s="3"/>
      <c r="I28" s="3"/>
      <c r="J28" s="3"/>
      <c r="K28" s="3"/>
      <c r="L28" s="3"/>
      <c r="M28" s="3"/>
      <c r="N28" s="3"/>
      <c r="O28" s="3"/>
      <c r="P28" s="3"/>
    </row>
    <row r="29" spans="2:16" x14ac:dyDescent="0.25">
      <c r="B29" s="3"/>
      <c r="C29" s="3"/>
      <c r="D29" s="3"/>
      <c r="E29" s="3"/>
      <c r="F29" s="3"/>
      <c r="G29" s="3"/>
      <c r="H29" s="3"/>
      <c r="I29" s="3"/>
      <c r="J29" s="3"/>
      <c r="K29" s="3"/>
      <c r="L29" s="3"/>
      <c r="M29" s="3"/>
      <c r="N29" s="3"/>
      <c r="O29" s="3"/>
      <c r="P29" s="3"/>
    </row>
    <row r="30" spans="2:16" x14ac:dyDescent="0.25">
      <c r="B30" s="3"/>
      <c r="C30" s="3"/>
      <c r="D30" s="3"/>
      <c r="E30" s="3"/>
      <c r="F30" s="3"/>
      <c r="G30" s="3"/>
      <c r="H30" s="3"/>
      <c r="I30" s="3"/>
      <c r="J30" s="3"/>
      <c r="K30" s="3"/>
      <c r="L30" s="3"/>
      <c r="M30" s="3"/>
      <c r="N30" s="3"/>
      <c r="O30" s="3"/>
      <c r="P30" s="3"/>
    </row>
    <row r="31" spans="2:16" x14ac:dyDescent="0.25">
      <c r="B31" s="3"/>
      <c r="C31" s="3"/>
      <c r="D31" s="3"/>
      <c r="E31" s="3"/>
      <c r="F31" s="3"/>
      <c r="G31" s="3"/>
      <c r="H31" s="3"/>
      <c r="I31" s="3"/>
      <c r="J31" s="3"/>
      <c r="K31" s="3"/>
      <c r="L31" s="3"/>
      <c r="M31" s="3"/>
      <c r="N31" s="3"/>
      <c r="O31" s="3"/>
      <c r="P31" s="3"/>
    </row>
    <row r="32" spans="2:16" x14ac:dyDescent="0.25">
      <c r="B32" s="3"/>
      <c r="C32" s="3"/>
      <c r="D32" s="3"/>
      <c r="E32" s="3"/>
      <c r="F32" s="3"/>
      <c r="G32" s="3"/>
      <c r="H32" s="3"/>
      <c r="I32" s="3"/>
      <c r="J32" s="3"/>
      <c r="K32" s="3"/>
      <c r="L32" s="3"/>
      <c r="M32" s="3"/>
      <c r="N32" s="3"/>
      <c r="O32" s="3"/>
      <c r="P32" s="3"/>
    </row>
    <row r="33" spans="2:16" x14ac:dyDescent="0.25">
      <c r="B33" s="3"/>
      <c r="C33" s="3"/>
      <c r="D33" s="3"/>
      <c r="E33" s="3"/>
      <c r="F33" s="3"/>
      <c r="G33" s="3"/>
      <c r="H33" s="3"/>
      <c r="I33" s="3"/>
      <c r="J33" s="3"/>
      <c r="K33" s="3"/>
      <c r="L33" s="3"/>
      <c r="M33" s="3"/>
      <c r="N33" s="3"/>
      <c r="O33" s="3"/>
      <c r="P33" s="3"/>
    </row>
    <row r="34" spans="2:16" x14ac:dyDescent="0.25">
      <c r="B34" s="3"/>
      <c r="C34" s="3"/>
      <c r="D34" s="3"/>
      <c r="E34" s="3"/>
      <c r="F34" s="3"/>
      <c r="G34" s="3"/>
      <c r="H34" s="3"/>
      <c r="I34" s="3"/>
      <c r="J34" s="3"/>
      <c r="K34" s="3"/>
      <c r="L34" s="3"/>
      <c r="M34" s="3"/>
      <c r="N34" s="3"/>
      <c r="O34" s="3"/>
      <c r="P34" s="3"/>
    </row>
    <row r="35" spans="2:16" x14ac:dyDescent="0.25">
      <c r="B35" s="3"/>
      <c r="C35" s="3"/>
      <c r="D35" s="3"/>
      <c r="E35" s="3"/>
      <c r="F35" s="3"/>
      <c r="G35" s="3"/>
      <c r="H35" s="3"/>
      <c r="I35" s="3"/>
      <c r="J35" s="3"/>
      <c r="K35" s="3"/>
      <c r="L35" s="3"/>
      <c r="M35" s="3"/>
      <c r="N35" s="3"/>
      <c r="O35" s="3"/>
      <c r="P35" s="3"/>
    </row>
    <row r="36" spans="2:16" x14ac:dyDescent="0.25">
      <c r="B36" s="3"/>
      <c r="C36" s="3"/>
      <c r="D36" s="3"/>
      <c r="E36" s="3"/>
      <c r="F36" s="3"/>
      <c r="G36" s="3"/>
      <c r="H36" s="3"/>
      <c r="I36" s="3"/>
      <c r="J36" s="3"/>
      <c r="K36" s="3"/>
      <c r="L36" s="3"/>
      <c r="M36" s="3"/>
      <c r="N36" s="3"/>
      <c r="O36" s="3"/>
      <c r="P36" s="3"/>
    </row>
    <row r="37" spans="2:16" x14ac:dyDescent="0.25">
      <c r="B37" s="3"/>
      <c r="C37" s="3"/>
      <c r="D37" s="3"/>
      <c r="E37" s="3"/>
      <c r="F37" s="3"/>
      <c r="G37" s="3"/>
      <c r="H37" s="3"/>
      <c r="I37" s="3"/>
      <c r="J37" s="3"/>
      <c r="K37" s="3"/>
      <c r="L37" s="3"/>
      <c r="M37" s="3"/>
      <c r="N37" s="3"/>
      <c r="O37" s="3"/>
      <c r="P37" s="3"/>
    </row>
    <row r="38" spans="2:16" x14ac:dyDescent="0.25">
      <c r="B38" s="3"/>
      <c r="C38" s="3"/>
      <c r="D38" s="3"/>
      <c r="E38" s="3"/>
      <c r="F38" s="3"/>
      <c r="G38" s="3"/>
      <c r="H38" s="3"/>
      <c r="I38" s="3"/>
      <c r="J38" s="3"/>
      <c r="K38" s="3"/>
      <c r="L38" s="3"/>
      <c r="M38" s="3"/>
      <c r="N38" s="3"/>
      <c r="O38" s="3"/>
      <c r="P38" s="3"/>
    </row>
    <row r="39" spans="2:16" x14ac:dyDescent="0.25">
      <c r="B39" s="3"/>
      <c r="C39" s="3"/>
      <c r="D39" s="3"/>
      <c r="E39" s="3"/>
      <c r="F39" s="3"/>
      <c r="G39" s="3"/>
      <c r="H39" s="3"/>
      <c r="I39" s="3"/>
      <c r="J39" s="3"/>
      <c r="K39" s="3"/>
      <c r="L39" s="3"/>
      <c r="M39" s="3"/>
      <c r="N39" s="3"/>
      <c r="O39" s="3"/>
      <c r="P39" s="3"/>
    </row>
  </sheetData>
  <pageMargins left="0.23622047244094488" right="0.23622047244094488" top="0.23622047244094488" bottom="0.23622047244094488" header="0.31496062992125984" footer="0.31496062992125984"/>
  <pageSetup paperSize="9" orientation="landscape" r:id="rId1"/>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5"/>
  <sheetViews>
    <sheetView workbookViewId="0">
      <pane xSplit="1" ySplit="1" topLeftCell="B2" activePane="bottomRight" state="frozen"/>
      <selection pane="topRight" activeCell="B1" sqref="B1"/>
      <selection pane="bottomLeft" activeCell="A2" sqref="A2"/>
      <selection pane="bottomRight" activeCell="F108" sqref="F108"/>
    </sheetView>
  </sheetViews>
  <sheetFormatPr defaultRowHeight="15" x14ac:dyDescent="0.25"/>
  <cols>
    <col min="1" max="1" width="81" bestFit="1" customWidth="1"/>
    <col min="2" max="2" width="13.140625" customWidth="1"/>
    <col min="3" max="3" width="16" bestFit="1" customWidth="1"/>
    <col min="4" max="4" width="20.85546875" bestFit="1" customWidth="1"/>
    <col min="5" max="5" width="16" customWidth="1"/>
    <col min="6" max="6" width="15.140625" style="3" bestFit="1" customWidth="1"/>
    <col min="7" max="8" width="15.28515625" style="23" customWidth="1"/>
    <col min="9" max="9" width="16.42578125" style="23" customWidth="1"/>
    <col min="10" max="10" width="24.140625" style="24" customWidth="1"/>
    <col min="11" max="11" width="11.42578125" style="1" customWidth="1"/>
    <col min="12" max="12" width="9.140625" style="1"/>
    <col min="13" max="13" width="11.42578125" style="1" customWidth="1"/>
    <col min="14" max="14" width="15.5703125" style="1" customWidth="1"/>
    <col min="15" max="15" width="9.140625" style="7"/>
    <col min="17" max="17" width="9.140625" style="7"/>
    <col min="18" max="18" width="18.28515625" style="23" customWidth="1"/>
    <col min="19" max="19" width="14.85546875" style="17" customWidth="1"/>
    <col min="20" max="20" width="15.140625" style="17" customWidth="1"/>
    <col min="21" max="21" width="13.28515625" style="5" customWidth="1"/>
    <col min="22" max="22" width="11.7109375" style="8" customWidth="1"/>
    <col min="23" max="23" width="9.140625" style="8"/>
    <col min="24" max="24" width="9.140625" style="17"/>
    <col min="25" max="25" width="9.140625" style="7"/>
    <col min="26" max="26" width="12.140625" style="7" customWidth="1"/>
    <col min="27" max="27" width="11.5703125" style="7" customWidth="1"/>
    <col min="28" max="28" width="11.42578125" style="7" customWidth="1"/>
    <col min="29" max="31" width="9.140625" style="7"/>
    <col min="32" max="32" width="14" style="3" customWidth="1"/>
    <col min="33" max="33" width="13.28515625" style="3" customWidth="1"/>
    <col min="34" max="34" width="13.42578125" style="3" customWidth="1"/>
  </cols>
  <sheetData>
    <row r="1" spans="1:34" s="46" customFormat="1" ht="45" x14ac:dyDescent="0.25">
      <c r="A1" s="33" t="s">
        <v>69</v>
      </c>
      <c r="B1" s="34" t="s">
        <v>226</v>
      </c>
      <c r="C1" s="34" t="s">
        <v>90</v>
      </c>
      <c r="D1" s="34" t="s">
        <v>240</v>
      </c>
      <c r="E1" s="34" t="s">
        <v>256</v>
      </c>
      <c r="F1" s="35" t="s">
        <v>231</v>
      </c>
      <c r="G1" s="36" t="s">
        <v>68</v>
      </c>
      <c r="H1" s="36" t="s">
        <v>67</v>
      </c>
      <c r="I1" s="36" t="s">
        <v>72</v>
      </c>
      <c r="J1" s="37" t="s">
        <v>65</v>
      </c>
      <c r="K1" s="38" t="s">
        <v>71</v>
      </c>
      <c r="L1" s="39" t="s">
        <v>74</v>
      </c>
      <c r="M1" s="40" t="s">
        <v>75</v>
      </c>
      <c r="N1" s="39" t="s">
        <v>50</v>
      </c>
      <c r="O1" s="42" t="s">
        <v>51</v>
      </c>
      <c r="P1" s="43" t="s">
        <v>52</v>
      </c>
      <c r="Q1" s="39" t="s">
        <v>106</v>
      </c>
      <c r="R1" s="36" t="s">
        <v>54</v>
      </c>
      <c r="S1" s="44" t="s">
        <v>53</v>
      </c>
      <c r="T1" s="44" t="s">
        <v>73</v>
      </c>
      <c r="U1" s="41" t="s">
        <v>66</v>
      </c>
      <c r="V1" s="39" t="s">
        <v>70</v>
      </c>
      <c r="W1" s="39" t="s">
        <v>76</v>
      </c>
      <c r="X1" s="40" t="s">
        <v>77</v>
      </c>
      <c r="Y1" s="50" t="s">
        <v>55</v>
      </c>
      <c r="Z1" s="41" t="s">
        <v>56</v>
      </c>
      <c r="AA1" s="50" t="s">
        <v>57</v>
      </c>
      <c r="AB1" s="41" t="s">
        <v>58</v>
      </c>
      <c r="AC1" s="47" t="s">
        <v>59</v>
      </c>
      <c r="AD1" s="42" t="s">
        <v>60</v>
      </c>
      <c r="AE1" s="47" t="s">
        <v>61</v>
      </c>
      <c r="AF1" s="45" t="s">
        <v>62</v>
      </c>
      <c r="AG1" s="35" t="s">
        <v>63</v>
      </c>
      <c r="AH1" s="45" t="s">
        <v>64</v>
      </c>
    </row>
    <row r="2" spans="1:34" x14ac:dyDescent="0.25">
      <c r="A2" t="s">
        <v>120</v>
      </c>
      <c r="B2" s="22" t="s">
        <v>91</v>
      </c>
      <c r="C2" s="22" t="s">
        <v>227</v>
      </c>
      <c r="D2" s="22" t="s">
        <v>247</v>
      </c>
      <c r="E2" s="22" t="s">
        <v>257</v>
      </c>
      <c r="F2" s="3" t="s">
        <v>3</v>
      </c>
      <c r="G2" s="23">
        <v>42000</v>
      </c>
      <c r="I2" s="23">
        <f t="shared" ref="I2:I39" si="0">SUM(G2:H2)</f>
        <v>42000</v>
      </c>
      <c r="J2" s="24">
        <v>10</v>
      </c>
      <c r="K2" s="14">
        <v>10</v>
      </c>
      <c r="L2" s="14">
        <f>K2*12</f>
        <v>120</v>
      </c>
      <c r="M2" s="29">
        <f>I2/L2</f>
        <v>350</v>
      </c>
      <c r="N2" s="14">
        <v>2011</v>
      </c>
      <c r="O2" s="7">
        <v>6</v>
      </c>
      <c r="P2">
        <v>0</v>
      </c>
      <c r="Q2" s="30">
        <f>P2/SUM(O2:P2)</f>
        <v>0</v>
      </c>
      <c r="R2" s="23">
        <v>13000</v>
      </c>
      <c r="T2" s="17">
        <f t="shared" ref="T2:T33" si="1">SUM(R2:S2)</f>
        <v>13000</v>
      </c>
      <c r="U2" s="5" t="s">
        <v>214</v>
      </c>
      <c r="V2" s="31">
        <v>4</v>
      </c>
      <c r="W2" s="14">
        <f>V2*12</f>
        <v>48</v>
      </c>
      <c r="X2" s="29">
        <f>T2/W2</f>
        <v>270.83333333333331</v>
      </c>
      <c r="Z2" s="7">
        <v>3</v>
      </c>
      <c r="AA2" s="7">
        <v>1</v>
      </c>
      <c r="AB2" s="7">
        <v>2</v>
      </c>
      <c r="AC2" s="7" t="s">
        <v>2</v>
      </c>
      <c r="AD2" s="7" t="s">
        <v>2</v>
      </c>
      <c r="AE2" s="7" t="s">
        <v>2</v>
      </c>
      <c r="AF2" s="3" t="s">
        <v>21</v>
      </c>
      <c r="AG2" s="3" t="s">
        <v>21</v>
      </c>
      <c r="AH2" s="3" t="s">
        <v>21</v>
      </c>
    </row>
    <row r="3" spans="1:34" x14ac:dyDescent="0.25">
      <c r="A3" t="s">
        <v>230</v>
      </c>
      <c r="B3" s="22" t="s">
        <v>91</v>
      </c>
      <c r="C3" s="22" t="s">
        <v>227</v>
      </c>
      <c r="D3" s="22" t="s">
        <v>242</v>
      </c>
      <c r="E3" s="22" t="s">
        <v>257</v>
      </c>
      <c r="F3" s="3" t="s">
        <v>3</v>
      </c>
      <c r="G3" s="23">
        <v>45000</v>
      </c>
      <c r="I3" s="23">
        <f t="shared" si="0"/>
        <v>45000</v>
      </c>
      <c r="J3" s="24">
        <v>10</v>
      </c>
      <c r="K3" s="14">
        <v>10</v>
      </c>
      <c r="L3" s="14">
        <f>K3*12</f>
        <v>120</v>
      </c>
      <c r="M3" s="29">
        <f>I3/L3</f>
        <v>375</v>
      </c>
      <c r="N3" s="14">
        <v>2009</v>
      </c>
      <c r="O3" s="7">
        <v>6</v>
      </c>
      <c r="Q3" s="30"/>
      <c r="R3" s="23">
        <v>12000</v>
      </c>
      <c r="S3" s="17">
        <v>0</v>
      </c>
      <c r="T3" s="17">
        <f t="shared" si="1"/>
        <v>12000</v>
      </c>
      <c r="U3" s="5" t="s">
        <v>216</v>
      </c>
      <c r="V3" s="31"/>
      <c r="W3" s="14"/>
      <c r="X3" s="29"/>
      <c r="Y3" s="7">
        <v>1</v>
      </c>
      <c r="Z3" s="7">
        <v>2</v>
      </c>
      <c r="AA3" s="7">
        <v>1</v>
      </c>
      <c r="AB3" s="7">
        <v>2</v>
      </c>
      <c r="AD3" s="7" t="s">
        <v>2</v>
      </c>
      <c r="AG3" s="3" t="s">
        <v>118</v>
      </c>
    </row>
    <row r="4" spans="1:34" x14ac:dyDescent="0.25">
      <c r="A4" t="s">
        <v>121</v>
      </c>
      <c r="B4" s="22" t="s">
        <v>91</v>
      </c>
      <c r="C4" s="22" t="s">
        <v>228</v>
      </c>
      <c r="D4" s="22" t="s">
        <v>242</v>
      </c>
      <c r="E4" s="22" t="s">
        <v>257</v>
      </c>
      <c r="F4" s="3" t="s">
        <v>3</v>
      </c>
      <c r="G4" s="23">
        <v>45300</v>
      </c>
      <c r="I4" s="23">
        <f t="shared" si="0"/>
        <v>45300</v>
      </c>
      <c r="J4" s="24" t="s">
        <v>194</v>
      </c>
      <c r="K4" s="14"/>
      <c r="L4" s="14"/>
      <c r="M4" s="29"/>
      <c r="N4" s="14">
        <v>2008</v>
      </c>
      <c r="O4" s="7">
        <v>6</v>
      </c>
      <c r="P4">
        <v>0</v>
      </c>
      <c r="Q4" s="30">
        <f>P4/SUM(O4:P4)</f>
        <v>0</v>
      </c>
      <c r="R4" s="23">
        <v>12800</v>
      </c>
      <c r="T4" s="17">
        <f t="shared" si="1"/>
        <v>12800</v>
      </c>
      <c r="U4" s="5" t="s">
        <v>194</v>
      </c>
      <c r="V4" s="31"/>
      <c r="W4" s="14"/>
      <c r="X4" s="29"/>
      <c r="Y4" s="7">
        <v>0</v>
      </c>
      <c r="Z4" s="7">
        <v>2</v>
      </c>
      <c r="AA4" s="7">
        <v>0</v>
      </c>
      <c r="AB4" s="7">
        <v>4</v>
      </c>
      <c r="AC4" s="7" t="s">
        <v>1</v>
      </c>
      <c r="AD4" s="7" t="s">
        <v>2</v>
      </c>
      <c r="AE4" s="7" t="s">
        <v>1</v>
      </c>
      <c r="AG4" s="3" t="s">
        <v>6</v>
      </c>
    </row>
    <row r="5" spans="1:34" x14ac:dyDescent="0.25">
      <c r="A5" t="s">
        <v>47</v>
      </c>
      <c r="B5" s="22" t="s">
        <v>91</v>
      </c>
      <c r="C5" s="22" t="s">
        <v>228</v>
      </c>
      <c r="D5" s="22" t="s">
        <v>246</v>
      </c>
      <c r="E5" s="22" t="s">
        <v>257</v>
      </c>
      <c r="F5" s="3" t="s">
        <v>3</v>
      </c>
      <c r="G5" s="23">
        <v>45000</v>
      </c>
      <c r="I5" s="23">
        <f t="shared" si="0"/>
        <v>45000</v>
      </c>
      <c r="J5" s="24">
        <v>12</v>
      </c>
      <c r="K5" s="14">
        <v>12</v>
      </c>
      <c r="L5" s="14">
        <f t="shared" ref="L5:L12" si="2">K5*12</f>
        <v>144</v>
      </c>
      <c r="M5" s="29">
        <f t="shared" ref="M5:M12" si="3">I5/L5</f>
        <v>312.5</v>
      </c>
      <c r="N5" s="14">
        <v>2009</v>
      </c>
      <c r="O5" s="7">
        <v>6</v>
      </c>
      <c r="P5">
        <v>0</v>
      </c>
      <c r="Q5" s="30">
        <f>P5/SUM(O5:P5)</f>
        <v>0</v>
      </c>
      <c r="R5" s="23">
        <v>11500</v>
      </c>
      <c r="T5" s="17">
        <f t="shared" si="1"/>
        <v>11500</v>
      </c>
      <c r="U5" s="5">
        <v>3</v>
      </c>
      <c r="V5" s="31">
        <v>3</v>
      </c>
      <c r="W5" s="14">
        <f t="shared" ref="W5:W12" si="4">V5*12</f>
        <v>36</v>
      </c>
      <c r="X5" s="29">
        <f t="shared" ref="X5:X12" si="5">T5/W5</f>
        <v>319.44444444444446</v>
      </c>
      <c r="Y5" s="7">
        <v>2</v>
      </c>
      <c r="Z5" s="7">
        <v>1</v>
      </c>
      <c r="AA5" s="7">
        <v>1</v>
      </c>
      <c r="AB5" s="7">
        <v>2</v>
      </c>
      <c r="AC5" s="7" t="s">
        <v>2</v>
      </c>
      <c r="AD5" s="7" t="s">
        <v>2</v>
      </c>
      <c r="AE5" s="7" t="s">
        <v>2</v>
      </c>
      <c r="AF5" s="3" t="s">
        <v>12</v>
      </c>
      <c r="AG5" s="3" t="s">
        <v>12</v>
      </c>
      <c r="AH5" s="3" t="s">
        <v>5</v>
      </c>
    </row>
    <row r="6" spans="1:34" x14ac:dyDescent="0.25">
      <c r="A6" t="s">
        <v>249</v>
      </c>
      <c r="B6" s="22" t="s">
        <v>91</v>
      </c>
      <c r="C6" s="22" t="s">
        <v>94</v>
      </c>
      <c r="D6" s="22" t="s">
        <v>245</v>
      </c>
      <c r="E6" s="22" t="s">
        <v>257</v>
      </c>
      <c r="F6" s="3" t="s">
        <v>3</v>
      </c>
      <c r="G6" s="23">
        <v>42500</v>
      </c>
      <c r="I6" s="23">
        <f t="shared" si="0"/>
        <v>42500</v>
      </c>
      <c r="J6" s="24">
        <v>3</v>
      </c>
      <c r="K6" s="14">
        <v>3</v>
      </c>
      <c r="L6" s="14">
        <f t="shared" si="2"/>
        <v>36</v>
      </c>
      <c r="M6" s="14">
        <f t="shared" si="3"/>
        <v>1180.5555555555557</v>
      </c>
      <c r="N6" s="14">
        <v>2014</v>
      </c>
      <c r="O6" s="7">
        <v>6</v>
      </c>
      <c r="P6" s="1">
        <v>0</v>
      </c>
      <c r="Q6" s="30">
        <f>P6/SUM(O6:P6)</f>
        <v>0</v>
      </c>
      <c r="R6" s="23">
        <v>17500</v>
      </c>
      <c r="T6" s="17">
        <f t="shared" si="1"/>
        <v>17500</v>
      </c>
      <c r="U6" s="5">
        <v>4</v>
      </c>
      <c r="V6" s="14">
        <v>4</v>
      </c>
      <c r="W6" s="14">
        <f t="shared" si="4"/>
        <v>48</v>
      </c>
      <c r="X6" s="29">
        <f t="shared" si="5"/>
        <v>364.58333333333331</v>
      </c>
      <c r="Y6" s="7">
        <v>0</v>
      </c>
      <c r="Z6" s="7">
        <v>5</v>
      </c>
      <c r="AA6" s="7">
        <v>1</v>
      </c>
      <c r="AC6" s="7" t="s">
        <v>2</v>
      </c>
      <c r="AD6" s="7" t="s">
        <v>2</v>
      </c>
      <c r="AE6" s="7" t="s">
        <v>1</v>
      </c>
      <c r="AF6" s="3" t="s">
        <v>12</v>
      </c>
      <c r="AG6" s="53" t="s">
        <v>6</v>
      </c>
      <c r="AH6" s="53" t="s">
        <v>4</v>
      </c>
    </row>
    <row r="7" spans="1:34" x14ac:dyDescent="0.25">
      <c r="A7" t="s">
        <v>34</v>
      </c>
      <c r="B7" s="22" t="s">
        <v>91</v>
      </c>
      <c r="C7" s="22" t="s">
        <v>227</v>
      </c>
      <c r="D7" s="22" t="s">
        <v>241</v>
      </c>
      <c r="E7" s="22" t="s">
        <v>257</v>
      </c>
      <c r="F7" s="3" t="s">
        <v>3</v>
      </c>
      <c r="G7" s="23">
        <v>50012</v>
      </c>
      <c r="I7" s="23">
        <f t="shared" si="0"/>
        <v>50012</v>
      </c>
      <c r="J7" s="24">
        <v>12</v>
      </c>
      <c r="K7" s="14">
        <v>12</v>
      </c>
      <c r="L7" s="14">
        <f t="shared" si="2"/>
        <v>144</v>
      </c>
      <c r="M7" s="29">
        <f t="shared" si="3"/>
        <v>347.30555555555554</v>
      </c>
      <c r="N7" s="14">
        <v>2012</v>
      </c>
      <c r="O7" s="7">
        <v>7</v>
      </c>
      <c r="Q7" s="30"/>
      <c r="R7" s="23">
        <v>13312</v>
      </c>
      <c r="T7" s="17">
        <f t="shared" si="1"/>
        <v>13312</v>
      </c>
      <c r="U7" s="5">
        <v>4</v>
      </c>
      <c r="V7" s="31">
        <v>4</v>
      </c>
      <c r="W7" s="14">
        <f t="shared" si="4"/>
        <v>48</v>
      </c>
      <c r="X7" s="29">
        <f t="shared" si="5"/>
        <v>277.33333333333331</v>
      </c>
      <c r="Z7" s="7">
        <v>3</v>
      </c>
      <c r="AA7" s="7">
        <v>3</v>
      </c>
      <c r="AB7" s="7">
        <v>1</v>
      </c>
      <c r="AC7" s="7" t="s">
        <v>2</v>
      </c>
      <c r="AD7" s="7" t="s">
        <v>2</v>
      </c>
      <c r="AE7" s="7" t="s">
        <v>1</v>
      </c>
      <c r="AF7" s="3" t="s">
        <v>6</v>
      </c>
      <c r="AG7" s="3" t="s">
        <v>21</v>
      </c>
      <c r="AH7" s="3" t="s">
        <v>4</v>
      </c>
    </row>
    <row r="8" spans="1:34" x14ac:dyDescent="0.25">
      <c r="A8" t="s">
        <v>125</v>
      </c>
      <c r="B8" s="22" t="s">
        <v>91</v>
      </c>
      <c r="C8" s="22" t="s">
        <v>227</v>
      </c>
      <c r="D8" s="22" t="s">
        <v>246</v>
      </c>
      <c r="E8" s="22" t="s">
        <v>257</v>
      </c>
      <c r="F8" s="3" t="s">
        <v>3</v>
      </c>
      <c r="G8" s="23">
        <v>60000</v>
      </c>
      <c r="I8" s="23">
        <f t="shared" si="0"/>
        <v>60000</v>
      </c>
      <c r="J8" s="24">
        <v>12</v>
      </c>
      <c r="K8" s="14">
        <v>12</v>
      </c>
      <c r="L8" s="14">
        <f t="shared" si="2"/>
        <v>144</v>
      </c>
      <c r="M8" s="29">
        <f t="shared" si="3"/>
        <v>416.66666666666669</v>
      </c>
      <c r="N8" s="14">
        <v>2012</v>
      </c>
      <c r="O8" s="7">
        <v>6</v>
      </c>
      <c r="P8">
        <v>0</v>
      </c>
      <c r="Q8" s="30">
        <f>P8/SUM(O8:P8)</f>
        <v>0</v>
      </c>
      <c r="R8" s="23">
        <v>12000</v>
      </c>
      <c r="T8" s="17">
        <f t="shared" si="1"/>
        <v>12000</v>
      </c>
      <c r="U8" s="5">
        <v>4</v>
      </c>
      <c r="V8" s="31">
        <v>4</v>
      </c>
      <c r="W8" s="14">
        <f t="shared" si="4"/>
        <v>48</v>
      </c>
      <c r="X8" s="29">
        <f t="shared" si="5"/>
        <v>250</v>
      </c>
      <c r="Y8" s="7">
        <v>1</v>
      </c>
      <c r="Z8" s="7">
        <v>2</v>
      </c>
      <c r="AA8" s="7">
        <v>2</v>
      </c>
      <c r="AB8" s="7">
        <v>1</v>
      </c>
      <c r="AC8" s="7" t="s">
        <v>2</v>
      </c>
      <c r="AD8" s="7" t="s">
        <v>2</v>
      </c>
      <c r="AE8" s="7" t="s">
        <v>2</v>
      </c>
      <c r="AF8" s="3" t="s">
        <v>5</v>
      </c>
      <c r="AG8" s="3" t="s">
        <v>5</v>
      </c>
      <c r="AH8" s="3" t="s">
        <v>5</v>
      </c>
    </row>
    <row r="9" spans="1:34" x14ac:dyDescent="0.25">
      <c r="A9" t="s">
        <v>129</v>
      </c>
      <c r="B9" s="22" t="s">
        <v>91</v>
      </c>
      <c r="C9" s="22" t="s">
        <v>227</v>
      </c>
      <c r="D9" s="22" t="s">
        <v>242</v>
      </c>
      <c r="E9" s="22" t="s">
        <v>257</v>
      </c>
      <c r="F9" s="3" t="s">
        <v>3</v>
      </c>
      <c r="G9" s="23">
        <v>52500</v>
      </c>
      <c r="I9" s="23">
        <f t="shared" si="0"/>
        <v>52500</v>
      </c>
      <c r="J9" s="24">
        <v>12</v>
      </c>
      <c r="K9" s="14">
        <v>12</v>
      </c>
      <c r="L9" s="14">
        <f t="shared" si="2"/>
        <v>144</v>
      </c>
      <c r="M9" s="29">
        <f t="shared" si="3"/>
        <v>364.58333333333331</v>
      </c>
      <c r="N9" s="14">
        <v>2011</v>
      </c>
      <c r="O9" s="7">
        <v>6</v>
      </c>
      <c r="P9">
        <v>0</v>
      </c>
      <c r="Q9" s="30">
        <f>P9/SUM(O9:P9)</f>
        <v>0</v>
      </c>
      <c r="R9" s="23">
        <v>13137</v>
      </c>
      <c r="S9" s="23">
        <v>0</v>
      </c>
      <c r="T9" s="17">
        <f t="shared" si="1"/>
        <v>13137</v>
      </c>
      <c r="U9" s="5">
        <v>3</v>
      </c>
      <c r="V9" s="31">
        <v>3</v>
      </c>
      <c r="W9" s="14">
        <f t="shared" si="4"/>
        <v>36</v>
      </c>
      <c r="X9" s="29">
        <f t="shared" si="5"/>
        <v>364.91666666666669</v>
      </c>
      <c r="Z9" s="7">
        <v>3</v>
      </c>
      <c r="AA9" s="7">
        <v>3</v>
      </c>
      <c r="AC9" s="7" t="s">
        <v>2</v>
      </c>
      <c r="AD9" s="7" t="s">
        <v>2</v>
      </c>
      <c r="AE9" s="7" t="s">
        <v>2</v>
      </c>
      <c r="AF9" s="3" t="s">
        <v>5</v>
      </c>
      <c r="AG9" s="3" t="s">
        <v>12</v>
      </c>
      <c r="AH9" s="3" t="s">
        <v>5</v>
      </c>
    </row>
    <row r="10" spans="1:34" x14ac:dyDescent="0.25">
      <c r="A10" t="s">
        <v>131</v>
      </c>
      <c r="B10" s="22" t="s">
        <v>91</v>
      </c>
      <c r="C10" s="22" t="s">
        <v>94</v>
      </c>
      <c r="D10" s="22" t="s">
        <v>242</v>
      </c>
      <c r="E10" s="22" t="s">
        <v>257</v>
      </c>
      <c r="F10" s="3" t="s">
        <v>3</v>
      </c>
      <c r="G10" s="23">
        <v>49005</v>
      </c>
      <c r="I10" s="23">
        <f t="shared" si="0"/>
        <v>49005</v>
      </c>
      <c r="J10" s="24">
        <v>8</v>
      </c>
      <c r="K10" s="14">
        <v>8</v>
      </c>
      <c r="L10" s="14">
        <f t="shared" si="2"/>
        <v>96</v>
      </c>
      <c r="M10" s="29">
        <f t="shared" si="3"/>
        <v>510.46875</v>
      </c>
      <c r="N10" s="14">
        <v>2015</v>
      </c>
      <c r="O10" s="7">
        <v>7</v>
      </c>
      <c r="Q10" s="30"/>
      <c r="R10" s="23">
        <v>13364</v>
      </c>
      <c r="T10" s="17">
        <f t="shared" si="1"/>
        <v>13364</v>
      </c>
      <c r="U10" s="5">
        <v>3</v>
      </c>
      <c r="V10" s="31">
        <v>3</v>
      </c>
      <c r="W10" s="14">
        <f t="shared" si="4"/>
        <v>36</v>
      </c>
      <c r="X10" s="29">
        <f t="shared" si="5"/>
        <v>371.22222222222223</v>
      </c>
      <c r="Y10" s="7">
        <v>2</v>
      </c>
      <c r="AA10" s="7">
        <v>1</v>
      </c>
      <c r="AB10" s="7">
        <v>4</v>
      </c>
      <c r="AC10" s="7" t="s">
        <v>2</v>
      </c>
      <c r="AD10" s="7" t="s">
        <v>2</v>
      </c>
      <c r="AE10" s="7" t="s">
        <v>2</v>
      </c>
      <c r="AF10" s="3" t="s">
        <v>6</v>
      </c>
      <c r="AG10" s="3" t="s">
        <v>6</v>
      </c>
      <c r="AH10" s="3" t="s">
        <v>6</v>
      </c>
    </row>
    <row r="11" spans="1:34" x14ac:dyDescent="0.25">
      <c r="A11" t="s">
        <v>132</v>
      </c>
      <c r="B11" s="22" t="s">
        <v>92</v>
      </c>
      <c r="C11" s="22" t="s">
        <v>94</v>
      </c>
      <c r="D11" s="22" t="s">
        <v>246</v>
      </c>
      <c r="E11" s="22" t="s">
        <v>257</v>
      </c>
      <c r="F11" s="3" t="s">
        <v>3</v>
      </c>
      <c r="G11" s="23">
        <v>35000</v>
      </c>
      <c r="H11" s="23">
        <v>2917</v>
      </c>
      <c r="I11" s="23">
        <f t="shared" si="0"/>
        <v>37917</v>
      </c>
      <c r="J11" s="24">
        <v>12</v>
      </c>
      <c r="K11" s="14">
        <v>12</v>
      </c>
      <c r="L11" s="14">
        <f t="shared" si="2"/>
        <v>144</v>
      </c>
      <c r="M11" s="29">
        <f t="shared" si="3"/>
        <v>263.3125</v>
      </c>
      <c r="N11" s="14">
        <v>2015</v>
      </c>
      <c r="O11" s="7">
        <v>6</v>
      </c>
      <c r="P11">
        <v>1</v>
      </c>
      <c r="Q11" s="30">
        <f>P11/SUM(O11:P11)</f>
        <v>0.14285714285714285</v>
      </c>
      <c r="R11" s="23">
        <v>6157</v>
      </c>
      <c r="S11" s="17">
        <v>513</v>
      </c>
      <c r="T11" s="17">
        <f t="shared" si="1"/>
        <v>6670</v>
      </c>
      <c r="U11" s="5">
        <v>2</v>
      </c>
      <c r="V11" s="31">
        <v>2</v>
      </c>
      <c r="W11" s="14">
        <f t="shared" si="4"/>
        <v>24</v>
      </c>
      <c r="X11" s="29">
        <f t="shared" si="5"/>
        <v>277.91666666666669</v>
      </c>
      <c r="Y11" s="7">
        <v>3</v>
      </c>
      <c r="AA11" s="7">
        <v>2</v>
      </c>
      <c r="AB11" s="7">
        <v>1</v>
      </c>
      <c r="AC11" s="7" t="s">
        <v>2</v>
      </c>
      <c r="AD11" s="7" t="s">
        <v>2</v>
      </c>
      <c r="AE11" s="7" t="s">
        <v>2</v>
      </c>
      <c r="AF11" s="3" t="s">
        <v>6</v>
      </c>
      <c r="AG11" s="3" t="s">
        <v>6</v>
      </c>
      <c r="AH11" s="3" t="s">
        <v>6</v>
      </c>
    </row>
    <row r="12" spans="1:34" x14ac:dyDescent="0.25">
      <c r="A12" t="s">
        <v>135</v>
      </c>
      <c r="B12" s="22" t="s">
        <v>91</v>
      </c>
      <c r="C12" s="22" t="s">
        <v>228</v>
      </c>
      <c r="D12" s="22" t="s">
        <v>246</v>
      </c>
      <c r="E12" s="22" t="s">
        <v>257</v>
      </c>
      <c r="F12" s="3" t="s">
        <v>3</v>
      </c>
      <c r="G12" s="23">
        <v>44250</v>
      </c>
      <c r="H12" s="23">
        <v>0</v>
      </c>
      <c r="I12" s="23">
        <f t="shared" si="0"/>
        <v>44250</v>
      </c>
      <c r="J12" s="24">
        <v>12</v>
      </c>
      <c r="K12" s="14">
        <v>12</v>
      </c>
      <c r="L12" s="14">
        <f t="shared" si="2"/>
        <v>144</v>
      </c>
      <c r="M12" s="29">
        <f t="shared" si="3"/>
        <v>307.29166666666669</v>
      </c>
      <c r="N12" s="14">
        <v>2014</v>
      </c>
      <c r="O12" s="7">
        <v>7</v>
      </c>
      <c r="P12">
        <v>0</v>
      </c>
      <c r="Q12" s="30">
        <f>P12/SUM(O12:P12)</f>
        <v>0</v>
      </c>
      <c r="R12" s="23">
        <v>13000</v>
      </c>
      <c r="S12" s="17">
        <v>0</v>
      </c>
      <c r="T12" s="17">
        <f t="shared" si="1"/>
        <v>13000</v>
      </c>
      <c r="U12" s="5">
        <v>4</v>
      </c>
      <c r="V12" s="31">
        <v>4</v>
      </c>
      <c r="W12" s="14">
        <f t="shared" si="4"/>
        <v>48</v>
      </c>
      <c r="X12" s="29">
        <f t="shared" si="5"/>
        <v>270.83333333333331</v>
      </c>
      <c r="Y12" s="7">
        <v>1</v>
      </c>
      <c r="Z12" s="7">
        <v>6</v>
      </c>
      <c r="AA12" s="7">
        <v>0</v>
      </c>
      <c r="AB12" s="7">
        <v>0</v>
      </c>
      <c r="AC12" s="7" t="s">
        <v>2</v>
      </c>
      <c r="AD12" s="7" t="s">
        <v>2</v>
      </c>
      <c r="AE12" s="7" t="s">
        <v>2</v>
      </c>
      <c r="AF12" s="3" t="s">
        <v>21</v>
      </c>
      <c r="AG12" s="3" t="s">
        <v>5</v>
      </c>
      <c r="AH12" s="3" t="s">
        <v>5</v>
      </c>
    </row>
    <row r="13" spans="1:34" x14ac:dyDescent="0.25">
      <c r="A13" t="s">
        <v>138</v>
      </c>
      <c r="B13" s="22" t="s">
        <v>91</v>
      </c>
      <c r="C13" s="22" t="s">
        <v>228</v>
      </c>
      <c r="D13" s="22" t="s">
        <v>242</v>
      </c>
      <c r="E13" s="22" t="s">
        <v>257</v>
      </c>
      <c r="F13" s="3" t="s">
        <v>3</v>
      </c>
      <c r="G13" s="23">
        <v>60000</v>
      </c>
      <c r="I13" s="23">
        <f t="shared" si="0"/>
        <v>60000</v>
      </c>
      <c r="K13" s="14"/>
      <c r="L13" s="14"/>
      <c r="M13" s="29"/>
      <c r="N13" s="14">
        <v>2006</v>
      </c>
      <c r="O13" s="7">
        <v>5</v>
      </c>
      <c r="Q13" s="30"/>
      <c r="T13" s="17">
        <f t="shared" si="1"/>
        <v>0</v>
      </c>
      <c r="V13" s="31"/>
      <c r="W13" s="14"/>
      <c r="X13" s="29"/>
      <c r="Z13" s="7">
        <v>1</v>
      </c>
      <c r="AA13" s="7">
        <v>2</v>
      </c>
      <c r="AB13" s="7">
        <v>2</v>
      </c>
      <c r="AE13" s="7" t="s">
        <v>2</v>
      </c>
    </row>
    <row r="14" spans="1:34" x14ac:dyDescent="0.25">
      <c r="A14" t="s">
        <v>143</v>
      </c>
      <c r="B14" s="22" t="s">
        <v>91</v>
      </c>
      <c r="C14" s="22" t="s">
        <v>94</v>
      </c>
      <c r="D14" s="22" t="s">
        <v>246</v>
      </c>
      <c r="E14" s="22" t="s">
        <v>257</v>
      </c>
      <c r="F14" s="3" t="s">
        <v>3</v>
      </c>
      <c r="G14" s="23">
        <v>50000</v>
      </c>
      <c r="I14" s="23">
        <f t="shared" si="0"/>
        <v>50000</v>
      </c>
      <c r="J14" s="24">
        <v>4</v>
      </c>
      <c r="K14" s="14">
        <v>4</v>
      </c>
      <c r="L14" s="14">
        <f t="shared" ref="L14:L21" si="6">K14*12</f>
        <v>48</v>
      </c>
      <c r="M14" s="29">
        <f t="shared" ref="M14:M21" si="7">I14/L14</f>
        <v>1041.6666666666667</v>
      </c>
      <c r="N14" s="14">
        <v>2014</v>
      </c>
      <c r="O14" s="7">
        <v>6</v>
      </c>
      <c r="P14">
        <v>0</v>
      </c>
      <c r="Q14" s="30">
        <f>P14/SUM(O14:P14)</f>
        <v>0</v>
      </c>
      <c r="R14" s="23">
        <v>15000</v>
      </c>
      <c r="T14" s="17">
        <f t="shared" si="1"/>
        <v>15000</v>
      </c>
      <c r="U14" s="21" t="s">
        <v>232</v>
      </c>
      <c r="V14" s="31">
        <v>3.5</v>
      </c>
      <c r="W14" s="14">
        <f>V14*12</f>
        <v>42</v>
      </c>
      <c r="X14" s="29">
        <f>T14/W14</f>
        <v>357.14285714285717</v>
      </c>
      <c r="Y14" s="7">
        <v>2</v>
      </c>
      <c r="AA14" s="7">
        <v>2</v>
      </c>
      <c r="AB14" s="7">
        <v>2</v>
      </c>
      <c r="AC14" s="7" t="s">
        <v>1</v>
      </c>
      <c r="AD14" s="7" t="s">
        <v>2</v>
      </c>
      <c r="AE14" s="7" t="s">
        <v>2</v>
      </c>
      <c r="AF14" s="3" t="s">
        <v>4</v>
      </c>
      <c r="AG14" s="3" t="s">
        <v>12</v>
      </c>
      <c r="AH14" s="3" t="s">
        <v>6</v>
      </c>
    </row>
    <row r="15" spans="1:34" x14ac:dyDescent="0.25">
      <c r="A15" t="s">
        <v>144</v>
      </c>
      <c r="B15" s="22" t="s">
        <v>91</v>
      </c>
      <c r="C15" s="22" t="s">
        <v>229</v>
      </c>
      <c r="D15" s="22" t="s">
        <v>241</v>
      </c>
      <c r="E15" s="22" t="s">
        <v>257</v>
      </c>
      <c r="F15" s="3" t="s">
        <v>3</v>
      </c>
      <c r="G15" s="23">
        <v>40000</v>
      </c>
      <c r="I15" s="23">
        <f t="shared" si="0"/>
        <v>40000</v>
      </c>
      <c r="J15" s="24">
        <v>9</v>
      </c>
      <c r="K15" s="14">
        <v>9</v>
      </c>
      <c r="L15" s="14">
        <f t="shared" si="6"/>
        <v>108</v>
      </c>
      <c r="M15" s="29">
        <f t="shared" si="7"/>
        <v>370.37037037037038</v>
      </c>
      <c r="N15" s="14">
        <v>2013</v>
      </c>
      <c r="O15" s="7">
        <v>6</v>
      </c>
      <c r="Q15" s="30"/>
      <c r="R15" s="23">
        <v>12000</v>
      </c>
      <c r="T15" s="17">
        <f t="shared" si="1"/>
        <v>12000</v>
      </c>
      <c r="V15" s="31"/>
      <c r="W15" s="14"/>
      <c r="X15" s="29"/>
      <c r="Y15" s="7">
        <v>0</v>
      </c>
      <c r="Z15" s="7">
        <v>4</v>
      </c>
      <c r="AA15" s="7">
        <v>2</v>
      </c>
      <c r="AC15" s="7" t="s">
        <v>2</v>
      </c>
      <c r="AD15" s="7" t="s">
        <v>2</v>
      </c>
      <c r="AE15" s="7" t="s">
        <v>2</v>
      </c>
      <c r="AF15" s="3" t="s">
        <v>6</v>
      </c>
      <c r="AG15" s="3" t="s">
        <v>6</v>
      </c>
      <c r="AH15" s="3" t="s">
        <v>6</v>
      </c>
    </row>
    <row r="16" spans="1:34" x14ac:dyDescent="0.25">
      <c r="A16" t="s">
        <v>42</v>
      </c>
      <c r="B16" s="22" t="s">
        <v>92</v>
      </c>
      <c r="C16" s="22" t="s">
        <v>94</v>
      </c>
      <c r="D16" s="22" t="s">
        <v>242</v>
      </c>
      <c r="E16" s="22" t="s">
        <v>257</v>
      </c>
      <c r="F16" s="3" t="s">
        <v>3</v>
      </c>
      <c r="G16" s="23">
        <v>35000</v>
      </c>
      <c r="I16" s="23">
        <f t="shared" si="0"/>
        <v>35000</v>
      </c>
      <c r="J16" s="24">
        <v>8</v>
      </c>
      <c r="K16" s="14">
        <v>8</v>
      </c>
      <c r="L16" s="14">
        <f t="shared" si="6"/>
        <v>96</v>
      </c>
      <c r="M16" s="29">
        <f t="shared" si="7"/>
        <v>364.58333333333331</v>
      </c>
      <c r="N16" s="14">
        <v>2015</v>
      </c>
      <c r="O16" s="7">
        <v>5</v>
      </c>
      <c r="P16">
        <v>0</v>
      </c>
      <c r="Q16" s="30">
        <f>P16/SUM(O16:P16)</f>
        <v>0</v>
      </c>
      <c r="R16" s="23">
        <v>6157</v>
      </c>
      <c r="S16" s="17">
        <v>0</v>
      </c>
      <c r="T16" s="17">
        <f t="shared" si="1"/>
        <v>6157</v>
      </c>
      <c r="U16" s="5">
        <v>5</v>
      </c>
      <c r="V16" s="31">
        <v>5</v>
      </c>
      <c r="W16" s="14">
        <f t="shared" ref="W16:W28" si="8">V16*12</f>
        <v>60</v>
      </c>
      <c r="X16" s="29">
        <f t="shared" ref="X16:X28" si="9">T16/W16</f>
        <v>102.61666666666666</v>
      </c>
      <c r="Y16" s="7">
        <v>0</v>
      </c>
      <c r="Z16" s="7">
        <v>2</v>
      </c>
      <c r="AA16" s="7">
        <v>0</v>
      </c>
      <c r="AB16" s="7">
        <v>3</v>
      </c>
      <c r="AC16" s="7" t="s">
        <v>1</v>
      </c>
      <c r="AD16" s="7" t="s">
        <v>1</v>
      </c>
      <c r="AE16" s="7" t="s">
        <v>1</v>
      </c>
    </row>
    <row r="17" spans="1:34" x14ac:dyDescent="0.25">
      <c r="A17" t="s">
        <v>16</v>
      </c>
      <c r="B17" s="22" t="s">
        <v>92</v>
      </c>
      <c r="C17" s="22" t="s">
        <v>94</v>
      </c>
      <c r="D17" s="22" t="s">
        <v>246</v>
      </c>
      <c r="E17" s="22" t="s">
        <v>257</v>
      </c>
      <c r="F17" s="3" t="s">
        <v>3</v>
      </c>
      <c r="G17" s="23">
        <v>35000</v>
      </c>
      <c r="I17" s="23">
        <f t="shared" si="0"/>
        <v>35000</v>
      </c>
      <c r="J17" s="24">
        <v>12</v>
      </c>
      <c r="K17" s="14">
        <v>12</v>
      </c>
      <c r="L17" s="14">
        <f t="shared" si="6"/>
        <v>144</v>
      </c>
      <c r="M17" s="29">
        <f t="shared" si="7"/>
        <v>243.05555555555554</v>
      </c>
      <c r="N17" s="14">
        <v>2015</v>
      </c>
      <c r="O17" s="7">
        <v>5</v>
      </c>
      <c r="P17">
        <v>1</v>
      </c>
      <c r="Q17" s="30">
        <f>P17/SUM(O17:P17)</f>
        <v>0.16666666666666666</v>
      </c>
      <c r="R17" s="23">
        <v>6157</v>
      </c>
      <c r="T17" s="17">
        <f t="shared" si="1"/>
        <v>6157</v>
      </c>
      <c r="U17" s="5">
        <v>4</v>
      </c>
      <c r="V17" s="31">
        <v>4</v>
      </c>
      <c r="W17" s="14">
        <f t="shared" si="8"/>
        <v>48</v>
      </c>
      <c r="X17" s="29">
        <f t="shared" si="9"/>
        <v>128.27083333333334</v>
      </c>
      <c r="Y17" s="7">
        <v>2</v>
      </c>
      <c r="Z17" s="7">
        <v>2</v>
      </c>
      <c r="AB17" s="7">
        <v>1</v>
      </c>
      <c r="AC17" s="7" t="s">
        <v>2</v>
      </c>
      <c r="AD17" s="7" t="s">
        <v>2</v>
      </c>
      <c r="AE17" s="7" t="s">
        <v>2</v>
      </c>
      <c r="AF17" s="3" t="s">
        <v>6</v>
      </c>
      <c r="AG17" s="3" t="s">
        <v>6</v>
      </c>
      <c r="AH17" s="3" t="s">
        <v>6</v>
      </c>
    </row>
    <row r="18" spans="1:34" x14ac:dyDescent="0.25">
      <c r="A18" t="s">
        <v>153</v>
      </c>
      <c r="B18" s="22" t="s">
        <v>91</v>
      </c>
      <c r="C18" s="22" t="s">
        <v>94</v>
      </c>
      <c r="D18" s="22" t="s">
        <v>241</v>
      </c>
      <c r="E18" s="22" t="s">
        <v>257</v>
      </c>
      <c r="F18" s="3" t="s">
        <v>3</v>
      </c>
      <c r="G18" s="23">
        <v>40000</v>
      </c>
      <c r="I18" s="23">
        <f t="shared" si="0"/>
        <v>40000</v>
      </c>
      <c r="J18" s="24">
        <v>4</v>
      </c>
      <c r="K18" s="14">
        <v>4</v>
      </c>
      <c r="L18" s="14">
        <f t="shared" si="6"/>
        <v>48</v>
      </c>
      <c r="M18" s="29">
        <f t="shared" si="7"/>
        <v>833.33333333333337</v>
      </c>
      <c r="N18" s="14">
        <v>2014</v>
      </c>
      <c r="O18" s="7">
        <v>6</v>
      </c>
      <c r="P18">
        <v>0</v>
      </c>
      <c r="Q18" s="30">
        <f>P18/SUM(O18:P18)</f>
        <v>0</v>
      </c>
      <c r="R18" s="23">
        <v>11000</v>
      </c>
      <c r="T18" s="17">
        <f t="shared" si="1"/>
        <v>11000</v>
      </c>
      <c r="U18" s="5">
        <v>4</v>
      </c>
      <c r="V18" s="31">
        <v>4</v>
      </c>
      <c r="W18" s="14">
        <f t="shared" si="8"/>
        <v>48</v>
      </c>
      <c r="X18" s="29">
        <f t="shared" si="9"/>
        <v>229.16666666666666</v>
      </c>
      <c r="Y18" s="7">
        <v>1</v>
      </c>
      <c r="Z18" s="7">
        <v>2</v>
      </c>
      <c r="AA18" s="7">
        <v>2</v>
      </c>
      <c r="AB18" s="7">
        <v>1</v>
      </c>
      <c r="AC18" s="7" t="s">
        <v>2</v>
      </c>
      <c r="AD18" s="7" t="s">
        <v>2</v>
      </c>
      <c r="AE18" s="7" t="s">
        <v>2</v>
      </c>
      <c r="AF18" s="3" t="s">
        <v>21</v>
      </c>
      <c r="AG18" s="3" t="s">
        <v>21</v>
      </c>
      <c r="AH18" s="3" t="s">
        <v>6</v>
      </c>
    </row>
    <row r="19" spans="1:34" x14ac:dyDescent="0.25">
      <c r="A19" t="s">
        <v>154</v>
      </c>
      <c r="B19" s="22" t="s">
        <v>91</v>
      </c>
      <c r="C19" s="22" t="s">
        <v>228</v>
      </c>
      <c r="D19" s="22" t="s">
        <v>242</v>
      </c>
      <c r="E19" s="22" t="s">
        <v>257</v>
      </c>
      <c r="F19" s="3" t="s">
        <v>3</v>
      </c>
      <c r="G19" s="23">
        <v>60000</v>
      </c>
      <c r="I19" s="23">
        <f t="shared" si="0"/>
        <v>60000</v>
      </c>
      <c r="J19" s="24">
        <v>12</v>
      </c>
      <c r="K19" s="14">
        <v>12</v>
      </c>
      <c r="L19" s="14">
        <f t="shared" si="6"/>
        <v>144</v>
      </c>
      <c r="M19" s="29">
        <f t="shared" si="7"/>
        <v>416.66666666666669</v>
      </c>
      <c r="N19" s="14">
        <v>2014</v>
      </c>
      <c r="O19" s="7">
        <v>5</v>
      </c>
      <c r="P19">
        <v>1</v>
      </c>
      <c r="Q19" s="30">
        <f>P19/SUM(O19:P19)</f>
        <v>0.16666666666666666</v>
      </c>
      <c r="R19" s="23">
        <v>12180</v>
      </c>
      <c r="T19" s="17">
        <f t="shared" si="1"/>
        <v>12180</v>
      </c>
      <c r="U19" s="5">
        <v>3</v>
      </c>
      <c r="V19" s="31">
        <v>3</v>
      </c>
      <c r="W19" s="14">
        <f t="shared" si="8"/>
        <v>36</v>
      </c>
      <c r="X19" s="29">
        <f t="shared" si="9"/>
        <v>338.33333333333331</v>
      </c>
      <c r="Y19" s="7">
        <v>2</v>
      </c>
      <c r="Z19" s="7">
        <v>1</v>
      </c>
      <c r="AA19" s="7">
        <v>2</v>
      </c>
      <c r="AE19" s="7" t="s">
        <v>2</v>
      </c>
      <c r="AH19" s="3" t="s">
        <v>6</v>
      </c>
    </row>
    <row r="20" spans="1:34" x14ac:dyDescent="0.25">
      <c r="A20" t="s">
        <v>253</v>
      </c>
      <c r="B20" s="22" t="s">
        <v>92</v>
      </c>
      <c r="C20" s="22" t="s">
        <v>227</v>
      </c>
      <c r="D20" s="22" t="s">
        <v>246</v>
      </c>
      <c r="E20" s="22" t="s">
        <v>257</v>
      </c>
      <c r="F20" s="3" t="s">
        <v>3</v>
      </c>
      <c r="G20" s="23">
        <v>21105</v>
      </c>
      <c r="I20" s="23">
        <f t="shared" si="0"/>
        <v>21105</v>
      </c>
      <c r="J20" s="24">
        <v>2.5</v>
      </c>
      <c r="K20" s="14">
        <v>2.5</v>
      </c>
      <c r="L20" s="14">
        <f t="shared" si="6"/>
        <v>30</v>
      </c>
      <c r="M20" s="14">
        <f t="shared" si="7"/>
        <v>703.5</v>
      </c>
      <c r="N20" s="14">
        <v>2008</v>
      </c>
      <c r="O20" s="7">
        <v>6</v>
      </c>
      <c r="P20" s="1">
        <v>0</v>
      </c>
      <c r="Q20" s="30">
        <f>P20/SUM(O20:P20)</f>
        <v>0</v>
      </c>
      <c r="R20" s="23">
        <v>6095</v>
      </c>
      <c r="T20" s="17">
        <f t="shared" si="1"/>
        <v>6095</v>
      </c>
      <c r="U20" s="5">
        <v>2.5</v>
      </c>
      <c r="V20" s="14">
        <v>2.5</v>
      </c>
      <c r="W20" s="14">
        <f t="shared" si="8"/>
        <v>30</v>
      </c>
      <c r="X20" s="29">
        <f t="shared" si="9"/>
        <v>203.16666666666666</v>
      </c>
      <c r="Y20" s="7">
        <v>1</v>
      </c>
      <c r="Z20" s="7">
        <v>3</v>
      </c>
      <c r="AA20" s="7">
        <v>1</v>
      </c>
      <c r="AB20" s="7">
        <v>1</v>
      </c>
      <c r="AC20" s="7" t="s">
        <v>2</v>
      </c>
      <c r="AD20" s="7" t="s">
        <v>2</v>
      </c>
      <c r="AE20" s="7" t="s">
        <v>2</v>
      </c>
      <c r="AF20" s="3" t="s">
        <v>6</v>
      </c>
      <c r="AG20" s="3" t="s">
        <v>6</v>
      </c>
      <c r="AH20" s="3" t="s">
        <v>6</v>
      </c>
    </row>
    <row r="21" spans="1:34" x14ac:dyDescent="0.25">
      <c r="A21" t="s">
        <v>155</v>
      </c>
      <c r="B21" s="22" t="s">
        <v>91</v>
      </c>
      <c r="C21" s="22" t="s">
        <v>94</v>
      </c>
      <c r="D21" s="22" t="s">
        <v>246</v>
      </c>
      <c r="E21" s="22" t="s">
        <v>257</v>
      </c>
      <c r="F21" s="3" t="s">
        <v>3</v>
      </c>
      <c r="G21" s="23">
        <v>45000</v>
      </c>
      <c r="I21" s="23">
        <f t="shared" si="0"/>
        <v>45000</v>
      </c>
      <c r="J21" s="24">
        <v>12</v>
      </c>
      <c r="K21" s="14">
        <v>12</v>
      </c>
      <c r="L21" s="14">
        <f t="shared" si="6"/>
        <v>144</v>
      </c>
      <c r="M21" s="29">
        <f t="shared" si="7"/>
        <v>312.5</v>
      </c>
      <c r="N21" s="14">
        <v>2013</v>
      </c>
      <c r="O21" s="7">
        <v>6</v>
      </c>
      <c r="Q21" s="30"/>
      <c r="R21" s="23">
        <v>11000</v>
      </c>
      <c r="T21" s="17">
        <f t="shared" si="1"/>
        <v>11000</v>
      </c>
      <c r="U21" s="5">
        <v>4</v>
      </c>
      <c r="V21" s="31">
        <v>4</v>
      </c>
      <c r="W21" s="14">
        <f t="shared" si="8"/>
        <v>48</v>
      </c>
      <c r="X21" s="29">
        <f t="shared" si="9"/>
        <v>229.16666666666666</v>
      </c>
      <c r="Y21" s="7">
        <v>2</v>
      </c>
      <c r="Z21" s="7">
        <v>2</v>
      </c>
      <c r="AA21" s="7">
        <v>1</v>
      </c>
      <c r="AB21" s="7">
        <v>1</v>
      </c>
      <c r="AC21" s="7" t="s">
        <v>2</v>
      </c>
      <c r="AD21" s="7" t="s">
        <v>2</v>
      </c>
      <c r="AE21" s="7" t="s">
        <v>2</v>
      </c>
      <c r="AF21" s="3" t="s">
        <v>4</v>
      </c>
      <c r="AG21" s="3" t="s">
        <v>12</v>
      </c>
      <c r="AH21" s="3" t="s">
        <v>12</v>
      </c>
    </row>
    <row r="22" spans="1:34" x14ac:dyDescent="0.25">
      <c r="A22" t="s">
        <v>158</v>
      </c>
      <c r="B22" s="22" t="s">
        <v>91</v>
      </c>
      <c r="C22" s="22" t="s">
        <v>229</v>
      </c>
      <c r="D22" s="22" t="s">
        <v>246</v>
      </c>
      <c r="E22" s="22" t="s">
        <v>257</v>
      </c>
      <c r="F22" s="3" t="s">
        <v>8</v>
      </c>
      <c r="G22" s="23">
        <v>45000</v>
      </c>
      <c r="I22" s="23">
        <f t="shared" si="0"/>
        <v>45000</v>
      </c>
      <c r="K22" s="14"/>
      <c r="L22" s="14"/>
      <c r="M22" s="29"/>
      <c r="N22" s="14"/>
      <c r="O22" s="7">
        <v>5</v>
      </c>
      <c r="Q22" s="30"/>
      <c r="R22" s="23">
        <v>15000</v>
      </c>
      <c r="T22" s="17">
        <f t="shared" si="1"/>
        <v>15000</v>
      </c>
      <c r="U22" s="5">
        <v>4</v>
      </c>
      <c r="V22" s="31">
        <v>4</v>
      </c>
      <c r="W22" s="14">
        <f t="shared" si="8"/>
        <v>48</v>
      </c>
      <c r="X22" s="29">
        <f t="shared" si="9"/>
        <v>312.5</v>
      </c>
      <c r="Y22" s="7">
        <v>2</v>
      </c>
      <c r="Z22" s="7">
        <v>0</v>
      </c>
      <c r="AA22" s="7">
        <v>1</v>
      </c>
      <c r="AB22" s="7">
        <v>2</v>
      </c>
      <c r="AC22" s="7" t="s">
        <v>2</v>
      </c>
      <c r="AD22" s="7" t="s">
        <v>2</v>
      </c>
      <c r="AE22" s="7" t="s">
        <v>2</v>
      </c>
      <c r="AF22" s="3" t="s">
        <v>12</v>
      </c>
      <c r="AG22" s="3" t="s">
        <v>12</v>
      </c>
      <c r="AH22" s="3" t="s">
        <v>12</v>
      </c>
    </row>
    <row r="23" spans="1:34" x14ac:dyDescent="0.25">
      <c r="A23" t="s">
        <v>161</v>
      </c>
      <c r="B23" s="22" t="s">
        <v>91</v>
      </c>
      <c r="C23" s="22" t="s">
        <v>227</v>
      </c>
      <c r="D23" s="22" t="s">
        <v>246</v>
      </c>
      <c r="E23" s="22" t="s">
        <v>257</v>
      </c>
      <c r="F23" s="3" t="s">
        <v>3</v>
      </c>
      <c r="G23" s="23">
        <v>51100</v>
      </c>
      <c r="H23" s="23">
        <v>0</v>
      </c>
      <c r="I23" s="23">
        <f t="shared" si="0"/>
        <v>51100</v>
      </c>
      <c r="J23" s="24">
        <v>15</v>
      </c>
      <c r="K23" s="14">
        <v>15</v>
      </c>
      <c r="L23" s="14">
        <f t="shared" ref="L23:L28" si="10">K23*12</f>
        <v>180</v>
      </c>
      <c r="M23" s="29">
        <f t="shared" ref="M23:M28" si="11">I23/L23</f>
        <v>283.88888888888891</v>
      </c>
      <c r="N23" s="14">
        <v>2009</v>
      </c>
      <c r="O23" s="7">
        <v>5</v>
      </c>
      <c r="P23">
        <v>0</v>
      </c>
      <c r="Q23" s="30">
        <f t="shared" ref="Q23:Q28" si="12">P23/SUM(O23:P23)</f>
        <v>0</v>
      </c>
      <c r="R23" s="23">
        <v>15330</v>
      </c>
      <c r="S23" s="17">
        <v>0</v>
      </c>
      <c r="T23" s="17">
        <f t="shared" si="1"/>
        <v>15330</v>
      </c>
      <c r="U23" s="5">
        <v>5</v>
      </c>
      <c r="V23" s="31">
        <v>5</v>
      </c>
      <c r="W23" s="14">
        <f t="shared" si="8"/>
        <v>60</v>
      </c>
      <c r="X23" s="29">
        <f t="shared" si="9"/>
        <v>255.5</v>
      </c>
      <c r="Y23" s="7">
        <v>2</v>
      </c>
      <c r="AB23" s="7">
        <v>3</v>
      </c>
      <c r="AC23" s="7" t="s">
        <v>2</v>
      </c>
      <c r="AD23" s="7" t="s">
        <v>2</v>
      </c>
      <c r="AE23" s="7" t="s">
        <v>2</v>
      </c>
      <c r="AF23" s="3" t="s">
        <v>6</v>
      </c>
      <c r="AG23" s="3" t="s">
        <v>6</v>
      </c>
      <c r="AH23" s="3" t="s">
        <v>6</v>
      </c>
    </row>
    <row r="24" spans="1:34" x14ac:dyDescent="0.25">
      <c r="A24" t="s">
        <v>162</v>
      </c>
      <c r="B24" s="22" t="s">
        <v>92</v>
      </c>
      <c r="C24" s="22" t="s">
        <v>227</v>
      </c>
      <c r="D24" s="22" t="s">
        <v>243</v>
      </c>
      <c r="E24" s="22" t="s">
        <v>257</v>
      </c>
      <c r="F24" s="3" t="s">
        <v>3</v>
      </c>
      <c r="G24" s="23">
        <v>35000</v>
      </c>
      <c r="I24" s="23">
        <f t="shared" si="0"/>
        <v>35000</v>
      </c>
      <c r="J24" s="24" t="s">
        <v>204</v>
      </c>
      <c r="K24" s="14">
        <v>20</v>
      </c>
      <c r="L24" s="14">
        <f t="shared" si="10"/>
        <v>240</v>
      </c>
      <c r="M24" s="29">
        <f t="shared" si="11"/>
        <v>145.83333333333334</v>
      </c>
      <c r="N24" s="14">
        <v>2015</v>
      </c>
      <c r="O24" s="7">
        <v>4</v>
      </c>
      <c r="P24">
        <v>1</v>
      </c>
      <c r="Q24" s="30">
        <f t="shared" si="12"/>
        <v>0.2</v>
      </c>
      <c r="R24" s="23">
        <v>6157</v>
      </c>
      <c r="T24" s="17">
        <f t="shared" si="1"/>
        <v>6157</v>
      </c>
      <c r="U24" s="24" t="s">
        <v>218</v>
      </c>
      <c r="V24" s="31">
        <v>10</v>
      </c>
      <c r="W24" s="14">
        <f t="shared" si="8"/>
        <v>120</v>
      </c>
      <c r="X24" s="29">
        <f t="shared" si="9"/>
        <v>51.30833333333333</v>
      </c>
      <c r="Y24" s="7">
        <v>1</v>
      </c>
      <c r="Z24" s="7">
        <v>3</v>
      </c>
      <c r="AC24" s="7" t="s">
        <v>2</v>
      </c>
      <c r="AD24" s="7" t="s">
        <v>2</v>
      </c>
      <c r="AE24" s="7" t="s">
        <v>2</v>
      </c>
      <c r="AF24" s="3" t="s">
        <v>6</v>
      </c>
      <c r="AG24" s="3" t="s">
        <v>6</v>
      </c>
      <c r="AH24" s="3" t="s">
        <v>6</v>
      </c>
    </row>
    <row r="25" spans="1:34" x14ac:dyDescent="0.25">
      <c r="A25" t="s">
        <v>163</v>
      </c>
      <c r="B25" s="22" t="s">
        <v>92</v>
      </c>
      <c r="C25" s="22" t="s">
        <v>94</v>
      </c>
      <c r="D25" s="22" t="s">
        <v>242</v>
      </c>
      <c r="E25" s="22" t="s">
        <v>257</v>
      </c>
      <c r="F25" s="3" t="s">
        <v>3</v>
      </c>
      <c r="G25" s="23">
        <v>21200</v>
      </c>
      <c r="I25" s="23">
        <f t="shared" si="0"/>
        <v>21200</v>
      </c>
      <c r="J25" s="24">
        <v>3</v>
      </c>
      <c r="K25" s="14">
        <v>3</v>
      </c>
      <c r="L25" s="14">
        <f t="shared" si="10"/>
        <v>36</v>
      </c>
      <c r="M25" s="29">
        <f t="shared" si="11"/>
        <v>588.88888888888891</v>
      </c>
      <c r="N25" s="14">
        <v>2012</v>
      </c>
      <c r="O25" s="7">
        <v>6</v>
      </c>
      <c r="P25">
        <v>1</v>
      </c>
      <c r="Q25" s="30">
        <f t="shared" si="12"/>
        <v>0.14285714285714285</v>
      </c>
      <c r="R25" s="23">
        <v>6157</v>
      </c>
      <c r="T25" s="17">
        <f t="shared" si="1"/>
        <v>6157</v>
      </c>
      <c r="U25" s="5">
        <v>3</v>
      </c>
      <c r="V25" s="31">
        <v>3</v>
      </c>
      <c r="W25" s="14">
        <f t="shared" si="8"/>
        <v>36</v>
      </c>
      <c r="X25" s="29">
        <f t="shared" si="9"/>
        <v>171.02777777777777</v>
      </c>
      <c r="Y25" s="7">
        <v>1</v>
      </c>
      <c r="AA25" s="7">
        <v>3</v>
      </c>
      <c r="AB25" s="7">
        <v>2</v>
      </c>
      <c r="AC25" s="7" t="s">
        <v>2</v>
      </c>
      <c r="AD25" s="7" t="s">
        <v>2</v>
      </c>
      <c r="AE25" s="7" t="s">
        <v>1</v>
      </c>
      <c r="AF25" s="3" t="s">
        <v>6</v>
      </c>
      <c r="AG25" s="3" t="s">
        <v>6</v>
      </c>
      <c r="AH25" s="3" t="s">
        <v>4</v>
      </c>
    </row>
    <row r="26" spans="1:34" x14ac:dyDescent="0.25">
      <c r="A26" t="s">
        <v>38</v>
      </c>
      <c r="B26" s="22" t="s">
        <v>92</v>
      </c>
      <c r="C26" s="22" t="s">
        <v>228</v>
      </c>
      <c r="D26" s="22" t="s">
        <v>246</v>
      </c>
      <c r="E26" s="22" t="s">
        <v>257</v>
      </c>
      <c r="F26" s="3" t="s">
        <v>3</v>
      </c>
      <c r="G26" s="23">
        <v>18621</v>
      </c>
      <c r="I26" s="23">
        <f t="shared" si="0"/>
        <v>18621</v>
      </c>
      <c r="J26" s="24">
        <v>8</v>
      </c>
      <c r="K26" s="14">
        <v>8</v>
      </c>
      <c r="L26" s="14">
        <f t="shared" si="10"/>
        <v>96</v>
      </c>
      <c r="M26" s="29">
        <f t="shared" si="11"/>
        <v>193.96875</v>
      </c>
      <c r="N26" s="14">
        <v>2011</v>
      </c>
      <c r="O26" s="7">
        <v>4</v>
      </c>
      <c r="P26">
        <v>1</v>
      </c>
      <c r="Q26" s="30">
        <f t="shared" si="12"/>
        <v>0.2</v>
      </c>
      <c r="R26" s="23">
        <v>6157</v>
      </c>
      <c r="T26" s="17">
        <f t="shared" si="1"/>
        <v>6157</v>
      </c>
      <c r="U26" s="5">
        <v>4</v>
      </c>
      <c r="V26" s="31">
        <v>4</v>
      </c>
      <c r="W26" s="14">
        <f t="shared" si="8"/>
        <v>48</v>
      </c>
      <c r="X26" s="29">
        <f t="shared" si="9"/>
        <v>128.27083333333334</v>
      </c>
      <c r="Y26" s="7">
        <v>1</v>
      </c>
      <c r="Z26" s="7">
        <v>1</v>
      </c>
      <c r="AA26" s="7">
        <v>2</v>
      </c>
      <c r="AC26" s="7" t="s">
        <v>2</v>
      </c>
      <c r="AD26" s="7" t="s">
        <v>2</v>
      </c>
      <c r="AE26" s="7" t="s">
        <v>2</v>
      </c>
      <c r="AF26" s="3" t="s">
        <v>6</v>
      </c>
      <c r="AG26" s="3" t="s">
        <v>6</v>
      </c>
      <c r="AH26" s="3" t="s">
        <v>6</v>
      </c>
    </row>
    <row r="27" spans="1:34" x14ac:dyDescent="0.25">
      <c r="A27" t="s">
        <v>29</v>
      </c>
      <c r="B27" s="22" t="s">
        <v>91</v>
      </c>
      <c r="C27" s="22" t="s">
        <v>227</v>
      </c>
      <c r="D27" s="22" t="s">
        <v>246</v>
      </c>
      <c r="E27" s="22" t="s">
        <v>257</v>
      </c>
      <c r="F27" s="3" t="s">
        <v>3</v>
      </c>
      <c r="G27" s="23">
        <v>40000</v>
      </c>
      <c r="H27" s="23">
        <v>0</v>
      </c>
      <c r="I27" s="23">
        <f t="shared" si="0"/>
        <v>40000</v>
      </c>
      <c r="J27" s="24">
        <v>12</v>
      </c>
      <c r="K27" s="14">
        <v>12</v>
      </c>
      <c r="L27" s="14">
        <f t="shared" si="10"/>
        <v>144</v>
      </c>
      <c r="M27" s="29">
        <f t="shared" si="11"/>
        <v>277.77777777777777</v>
      </c>
      <c r="N27" s="14"/>
      <c r="O27" s="7">
        <v>5</v>
      </c>
      <c r="P27">
        <v>0</v>
      </c>
      <c r="Q27" s="30">
        <f t="shared" si="12"/>
        <v>0</v>
      </c>
      <c r="R27" s="23">
        <v>12500</v>
      </c>
      <c r="T27" s="17">
        <f t="shared" si="1"/>
        <v>12500</v>
      </c>
      <c r="U27" s="5">
        <v>12</v>
      </c>
      <c r="V27" s="31">
        <v>12</v>
      </c>
      <c r="W27" s="14">
        <f t="shared" si="8"/>
        <v>144</v>
      </c>
      <c r="X27" s="29">
        <f t="shared" si="9"/>
        <v>86.805555555555557</v>
      </c>
      <c r="Y27" s="7">
        <v>0</v>
      </c>
      <c r="Z27" s="7">
        <v>3</v>
      </c>
      <c r="AA27" s="7">
        <v>2</v>
      </c>
      <c r="AB27" s="7">
        <v>0</v>
      </c>
      <c r="AC27" s="7" t="s">
        <v>2</v>
      </c>
      <c r="AD27" s="7" t="s">
        <v>2</v>
      </c>
      <c r="AE27" s="7" t="s">
        <v>2</v>
      </c>
      <c r="AF27" s="3" t="s">
        <v>4</v>
      </c>
      <c r="AG27" s="3" t="s">
        <v>4</v>
      </c>
      <c r="AH27" s="3" t="s">
        <v>4</v>
      </c>
    </row>
    <row r="28" spans="1:34" x14ac:dyDescent="0.25">
      <c r="A28" t="s">
        <v>165</v>
      </c>
      <c r="B28" s="22" t="s">
        <v>91</v>
      </c>
      <c r="C28" s="22" t="s">
        <v>227</v>
      </c>
      <c r="D28" s="22" t="s">
        <v>245</v>
      </c>
      <c r="E28" s="22" t="s">
        <v>257</v>
      </c>
      <c r="F28" s="3" t="s">
        <v>3</v>
      </c>
      <c r="G28" s="23">
        <v>50794</v>
      </c>
      <c r="I28" s="23">
        <f t="shared" si="0"/>
        <v>50794</v>
      </c>
      <c r="J28" s="24">
        <v>14</v>
      </c>
      <c r="K28" s="14">
        <v>14</v>
      </c>
      <c r="L28" s="14">
        <f t="shared" si="10"/>
        <v>168</v>
      </c>
      <c r="M28" s="29">
        <f t="shared" si="11"/>
        <v>302.34523809523807</v>
      </c>
      <c r="N28" s="14">
        <v>2013</v>
      </c>
      <c r="O28" s="7">
        <v>7</v>
      </c>
      <c r="P28">
        <v>0</v>
      </c>
      <c r="Q28" s="30">
        <f t="shared" si="12"/>
        <v>0</v>
      </c>
      <c r="R28" s="23">
        <v>13500</v>
      </c>
      <c r="S28" s="17">
        <v>0</v>
      </c>
      <c r="T28" s="17">
        <f t="shared" si="1"/>
        <v>13500</v>
      </c>
      <c r="U28" s="5">
        <v>4</v>
      </c>
      <c r="V28" s="31">
        <v>4</v>
      </c>
      <c r="W28" s="14">
        <f t="shared" si="8"/>
        <v>48</v>
      </c>
      <c r="X28" s="29">
        <f t="shared" si="9"/>
        <v>281.25</v>
      </c>
      <c r="Y28" s="7">
        <v>3</v>
      </c>
      <c r="Z28" s="7">
        <v>1</v>
      </c>
      <c r="AA28" s="7">
        <v>1</v>
      </c>
      <c r="AB28" s="7">
        <v>2</v>
      </c>
      <c r="AC28" s="7" t="s">
        <v>2</v>
      </c>
      <c r="AD28" s="7" t="s">
        <v>2</v>
      </c>
      <c r="AE28" s="7" t="s">
        <v>2</v>
      </c>
      <c r="AF28" s="3" t="s">
        <v>5</v>
      </c>
      <c r="AG28" s="3" t="s">
        <v>5</v>
      </c>
      <c r="AH28" s="3" t="s">
        <v>5</v>
      </c>
    </row>
    <row r="29" spans="1:34" x14ac:dyDescent="0.25">
      <c r="A29" t="s">
        <v>167</v>
      </c>
      <c r="B29" s="22" t="s">
        <v>91</v>
      </c>
      <c r="C29" s="22" t="s">
        <v>228</v>
      </c>
      <c r="D29" s="22" t="s">
        <v>246</v>
      </c>
      <c r="E29" s="22" t="s">
        <v>257</v>
      </c>
      <c r="F29" s="3" t="s">
        <v>3</v>
      </c>
      <c r="G29" s="23">
        <v>40599</v>
      </c>
      <c r="I29" s="23">
        <f t="shared" si="0"/>
        <v>40599</v>
      </c>
      <c r="K29" s="14"/>
      <c r="L29" s="14"/>
      <c r="M29" s="29"/>
      <c r="N29" s="14">
        <v>2013</v>
      </c>
      <c r="O29" s="7">
        <v>8</v>
      </c>
      <c r="Q29" s="30"/>
      <c r="R29" s="23">
        <v>12180</v>
      </c>
      <c r="T29" s="17">
        <f t="shared" si="1"/>
        <v>12180</v>
      </c>
      <c r="V29" s="31"/>
      <c r="W29" s="14"/>
      <c r="X29" s="29"/>
      <c r="Y29" s="7">
        <v>2</v>
      </c>
      <c r="AA29" s="7">
        <v>6</v>
      </c>
      <c r="AC29" s="7" t="s">
        <v>1</v>
      </c>
      <c r="AD29" s="7" t="s">
        <v>1</v>
      </c>
      <c r="AE29" s="7" t="s">
        <v>1</v>
      </c>
    </row>
    <row r="30" spans="1:34" x14ac:dyDescent="0.25">
      <c r="A30" t="s">
        <v>20</v>
      </c>
      <c r="B30" s="22" t="s">
        <v>91</v>
      </c>
      <c r="C30" s="22" t="s">
        <v>229</v>
      </c>
      <c r="D30" s="22" t="s">
        <v>246</v>
      </c>
      <c r="E30" s="22" t="s">
        <v>257</v>
      </c>
      <c r="F30" s="3" t="s">
        <v>3</v>
      </c>
      <c r="G30" s="23">
        <v>55189</v>
      </c>
      <c r="H30" s="23">
        <v>0</v>
      </c>
      <c r="I30" s="23">
        <f t="shared" si="0"/>
        <v>55189</v>
      </c>
      <c r="J30" s="24">
        <v>17.3</v>
      </c>
      <c r="K30" s="14">
        <v>17.3</v>
      </c>
      <c r="L30" s="14">
        <f>K30*12</f>
        <v>207.60000000000002</v>
      </c>
      <c r="M30" s="29">
        <f>I30/L30</f>
        <v>265.8429672447013</v>
      </c>
      <c r="N30" s="14">
        <v>2015</v>
      </c>
      <c r="O30" s="7">
        <v>6</v>
      </c>
      <c r="P30">
        <v>0</v>
      </c>
      <c r="Q30" s="30">
        <f>P30/SUM(O30:P30)</f>
        <v>0</v>
      </c>
      <c r="R30" s="23">
        <v>12735</v>
      </c>
      <c r="S30" s="17">
        <v>0</v>
      </c>
      <c r="T30" s="17">
        <f t="shared" si="1"/>
        <v>12735</v>
      </c>
      <c r="U30" s="5">
        <v>4</v>
      </c>
      <c r="V30" s="31">
        <v>4</v>
      </c>
      <c r="W30" s="14">
        <f>V30*12</f>
        <v>48</v>
      </c>
      <c r="X30" s="29">
        <f>T30/W30</f>
        <v>265.3125</v>
      </c>
      <c r="Y30" s="7">
        <v>1</v>
      </c>
      <c r="AA30" s="7">
        <v>1</v>
      </c>
      <c r="AB30" s="7">
        <v>4</v>
      </c>
      <c r="AC30" s="7" t="s">
        <v>2</v>
      </c>
      <c r="AD30" s="7" t="s">
        <v>2</v>
      </c>
      <c r="AE30" s="7" t="s">
        <v>2</v>
      </c>
      <c r="AF30" s="3" t="s">
        <v>6</v>
      </c>
      <c r="AG30" s="3" t="s">
        <v>21</v>
      </c>
      <c r="AH30" s="3" t="s">
        <v>12</v>
      </c>
    </row>
    <row r="31" spans="1:34" x14ac:dyDescent="0.25">
      <c r="A31" t="s">
        <v>13</v>
      </c>
      <c r="B31" s="22" t="s">
        <v>91</v>
      </c>
      <c r="C31" s="22" t="s">
        <v>94</v>
      </c>
      <c r="D31" s="22" t="s">
        <v>242</v>
      </c>
      <c r="E31" s="22" t="s">
        <v>257</v>
      </c>
      <c r="F31" s="3" t="s">
        <v>3</v>
      </c>
      <c r="G31" s="23">
        <v>42000</v>
      </c>
      <c r="I31" s="23">
        <f t="shared" si="0"/>
        <v>42000</v>
      </c>
      <c r="J31" s="24" t="s">
        <v>14</v>
      </c>
      <c r="K31" s="14">
        <v>12</v>
      </c>
      <c r="L31" s="14">
        <f>K31*12</f>
        <v>144</v>
      </c>
      <c r="M31" s="29">
        <f>I31/L31</f>
        <v>291.66666666666669</v>
      </c>
      <c r="N31" s="14">
        <v>2013</v>
      </c>
      <c r="O31" s="7">
        <v>6</v>
      </c>
      <c r="P31">
        <v>0</v>
      </c>
      <c r="Q31" s="30">
        <f>P31/SUM(O31:P31)</f>
        <v>0</v>
      </c>
      <c r="R31" s="23">
        <v>12200</v>
      </c>
      <c r="T31" s="17">
        <f t="shared" si="1"/>
        <v>12200</v>
      </c>
      <c r="U31" s="5">
        <v>3</v>
      </c>
      <c r="V31" s="31">
        <v>3</v>
      </c>
      <c r="W31" s="14">
        <f>V31*12</f>
        <v>36</v>
      </c>
      <c r="X31" s="29">
        <f>T31/W31</f>
        <v>338.88888888888891</v>
      </c>
      <c r="Y31" s="7">
        <v>0</v>
      </c>
      <c r="Z31" s="7">
        <v>2</v>
      </c>
      <c r="AA31" s="7">
        <v>4</v>
      </c>
      <c r="AD31" s="7" t="s">
        <v>2</v>
      </c>
      <c r="AE31" s="7" t="s">
        <v>2</v>
      </c>
      <c r="AG31" s="3" t="s">
        <v>12</v>
      </c>
      <c r="AH31" s="3" t="s">
        <v>12</v>
      </c>
    </row>
    <row r="32" spans="1:34" x14ac:dyDescent="0.25">
      <c r="A32" t="s">
        <v>10</v>
      </c>
      <c r="B32" s="22" t="s">
        <v>91</v>
      </c>
      <c r="C32" s="22" t="s">
        <v>228</v>
      </c>
      <c r="D32" s="22" t="s">
        <v>242</v>
      </c>
      <c r="E32" s="22" t="s">
        <v>257</v>
      </c>
      <c r="F32" s="3" t="s">
        <v>3</v>
      </c>
      <c r="G32" s="23">
        <v>40000</v>
      </c>
      <c r="I32" s="23">
        <f t="shared" si="0"/>
        <v>40000</v>
      </c>
      <c r="J32" s="24" t="s">
        <v>11</v>
      </c>
      <c r="K32" s="14"/>
      <c r="L32" s="14"/>
      <c r="M32" s="29"/>
      <c r="N32" s="14">
        <v>2011</v>
      </c>
      <c r="O32" s="7">
        <v>6</v>
      </c>
      <c r="Q32" s="30"/>
      <c r="R32" s="23">
        <v>12000</v>
      </c>
      <c r="T32" s="17">
        <f t="shared" si="1"/>
        <v>12000</v>
      </c>
      <c r="U32" s="5" t="s">
        <v>11</v>
      </c>
      <c r="V32" s="31"/>
      <c r="W32" s="14"/>
      <c r="X32" s="29"/>
      <c r="Y32" s="7">
        <v>1</v>
      </c>
      <c r="Z32" s="7">
        <v>1</v>
      </c>
      <c r="AB32" s="7">
        <v>4</v>
      </c>
      <c r="AC32" s="7" t="s">
        <v>2</v>
      </c>
      <c r="AD32" s="7" t="s">
        <v>2</v>
      </c>
      <c r="AE32" s="7" t="s">
        <v>2</v>
      </c>
      <c r="AF32" s="3" t="s">
        <v>5</v>
      </c>
      <c r="AG32" s="3" t="s">
        <v>12</v>
      </c>
      <c r="AH32" s="3" t="s">
        <v>5</v>
      </c>
    </row>
    <row r="33" spans="1:34" x14ac:dyDescent="0.25">
      <c r="A33" t="s">
        <v>173</v>
      </c>
      <c r="B33" s="22" t="s">
        <v>91</v>
      </c>
      <c r="C33" s="22" t="s">
        <v>228</v>
      </c>
      <c r="D33" s="22" t="s">
        <v>242</v>
      </c>
      <c r="E33" s="22" t="s">
        <v>257</v>
      </c>
      <c r="F33" s="3" t="s">
        <v>3</v>
      </c>
      <c r="G33" s="23">
        <v>41832</v>
      </c>
      <c r="H33" s="23">
        <v>0</v>
      </c>
      <c r="I33" s="23">
        <f t="shared" si="0"/>
        <v>41832</v>
      </c>
      <c r="J33" s="24">
        <v>12</v>
      </c>
      <c r="K33" s="14">
        <v>12</v>
      </c>
      <c r="L33" s="14">
        <f>K33*12</f>
        <v>144</v>
      </c>
      <c r="M33" s="29">
        <f>I33/L33</f>
        <v>290.5</v>
      </c>
      <c r="N33" s="14">
        <v>2015</v>
      </c>
      <c r="O33" s="7">
        <v>4</v>
      </c>
      <c r="P33">
        <v>1</v>
      </c>
      <c r="Q33" s="30">
        <f>P33/SUM(O33:P33)</f>
        <v>0.2</v>
      </c>
      <c r="R33" s="23">
        <v>10590</v>
      </c>
      <c r="S33" s="17">
        <v>0</v>
      </c>
      <c r="T33" s="17">
        <f t="shared" si="1"/>
        <v>10590</v>
      </c>
      <c r="U33" s="5" t="s">
        <v>220</v>
      </c>
      <c r="V33" s="31">
        <v>2.5</v>
      </c>
      <c r="W33" s="14">
        <f>V33*12</f>
        <v>30</v>
      </c>
      <c r="X33" s="29">
        <f>T33/W33</f>
        <v>353</v>
      </c>
      <c r="Y33" s="7">
        <v>0</v>
      </c>
      <c r="Z33" s="7">
        <v>1</v>
      </c>
      <c r="AA33" s="7">
        <v>0</v>
      </c>
      <c r="AB33" s="7">
        <v>3</v>
      </c>
      <c r="AC33" s="7" t="s">
        <v>2</v>
      </c>
      <c r="AD33" s="7" t="s">
        <v>2</v>
      </c>
      <c r="AE33" s="7" t="s">
        <v>2</v>
      </c>
      <c r="AF33" s="3" t="s">
        <v>118</v>
      </c>
      <c r="AG33" s="3" t="s">
        <v>118</v>
      </c>
      <c r="AH33" s="3" t="s">
        <v>118</v>
      </c>
    </row>
    <row r="34" spans="1:34" x14ac:dyDescent="0.25">
      <c r="A34" t="s">
        <v>254</v>
      </c>
      <c r="B34" s="22" t="s">
        <v>91</v>
      </c>
      <c r="C34" s="22" t="s">
        <v>228</v>
      </c>
      <c r="D34" s="22" t="s">
        <v>242</v>
      </c>
      <c r="E34" s="22" t="s">
        <v>257</v>
      </c>
      <c r="F34" s="3" t="s">
        <v>3</v>
      </c>
      <c r="G34" s="23">
        <v>47500</v>
      </c>
      <c r="I34" s="23">
        <f t="shared" si="0"/>
        <v>47500</v>
      </c>
      <c r="J34" s="24" t="s">
        <v>255</v>
      </c>
      <c r="K34" s="14"/>
      <c r="L34" s="14"/>
      <c r="M34" s="14"/>
      <c r="N34" s="14">
        <v>2010</v>
      </c>
      <c r="O34" s="7">
        <v>5</v>
      </c>
      <c r="P34">
        <v>0</v>
      </c>
      <c r="Q34" s="30">
        <f>P34/SUM(O34:P34)</f>
        <v>0</v>
      </c>
      <c r="R34" s="23">
        <v>13750</v>
      </c>
      <c r="T34" s="17">
        <f t="shared" ref="T34:T65" si="13">SUM(R34:S34)</f>
        <v>13750</v>
      </c>
      <c r="U34" s="5" t="s">
        <v>255</v>
      </c>
      <c r="V34" s="31"/>
      <c r="W34" s="14"/>
      <c r="X34" s="29"/>
      <c r="Y34" s="7">
        <v>1</v>
      </c>
      <c r="Z34" s="7">
        <v>0</v>
      </c>
      <c r="AA34" s="7">
        <v>3</v>
      </c>
      <c r="AB34" s="7">
        <v>1</v>
      </c>
      <c r="AC34" s="7" t="s">
        <v>2</v>
      </c>
      <c r="AD34" s="7" t="s">
        <v>2</v>
      </c>
      <c r="AE34" s="7" t="s">
        <v>2</v>
      </c>
      <c r="AF34" s="3" t="s">
        <v>118</v>
      </c>
      <c r="AG34" s="3" t="s">
        <v>5</v>
      </c>
      <c r="AH34" s="3" t="s">
        <v>118</v>
      </c>
    </row>
    <row r="35" spans="1:34" x14ac:dyDescent="0.25">
      <c r="A35" s="13" t="s">
        <v>30</v>
      </c>
      <c r="B35" s="22" t="s">
        <v>91</v>
      </c>
      <c r="C35" s="22" t="s">
        <v>94</v>
      </c>
      <c r="D35" s="22" t="s">
        <v>246</v>
      </c>
      <c r="E35" s="22" t="s">
        <v>257</v>
      </c>
      <c r="F35" s="25" t="s">
        <v>3</v>
      </c>
      <c r="G35" s="26">
        <v>59806</v>
      </c>
      <c r="H35" s="26"/>
      <c r="I35" s="23">
        <f t="shared" si="0"/>
        <v>59806</v>
      </c>
      <c r="J35" s="27">
        <v>16</v>
      </c>
      <c r="K35" s="15">
        <v>16</v>
      </c>
      <c r="L35" s="14">
        <f>K35*12</f>
        <v>192</v>
      </c>
      <c r="M35" s="29">
        <f>I35/L35</f>
        <v>311.48958333333331</v>
      </c>
      <c r="N35" s="15">
        <v>2008</v>
      </c>
      <c r="O35" s="19">
        <v>6</v>
      </c>
      <c r="P35" s="13"/>
      <c r="Q35" s="30"/>
      <c r="R35" s="26">
        <v>16522</v>
      </c>
      <c r="S35" s="18"/>
      <c r="T35" s="17">
        <f t="shared" si="13"/>
        <v>16522</v>
      </c>
      <c r="U35" s="20">
        <v>5</v>
      </c>
      <c r="V35" s="32">
        <v>5</v>
      </c>
      <c r="W35" s="14">
        <f>V35*12</f>
        <v>60</v>
      </c>
      <c r="X35" s="29">
        <f>T35/W35</f>
        <v>275.36666666666667</v>
      </c>
      <c r="Y35" s="19">
        <v>1</v>
      </c>
      <c r="Z35" s="19"/>
      <c r="AA35" s="19">
        <v>1</v>
      </c>
      <c r="AB35" s="19">
        <v>4</v>
      </c>
      <c r="AC35" s="19" t="s">
        <v>2</v>
      </c>
      <c r="AD35" s="19" t="s">
        <v>2</v>
      </c>
      <c r="AE35" s="19" t="s">
        <v>2</v>
      </c>
      <c r="AF35" s="25" t="s">
        <v>6</v>
      </c>
      <c r="AG35" s="25" t="s">
        <v>6</v>
      </c>
      <c r="AH35" s="25" t="s">
        <v>6</v>
      </c>
    </row>
    <row r="36" spans="1:34" x14ac:dyDescent="0.25">
      <c r="A36" t="s">
        <v>41</v>
      </c>
      <c r="B36" s="22" t="s">
        <v>91</v>
      </c>
      <c r="C36" s="22" t="s">
        <v>94</v>
      </c>
      <c r="D36" s="22" t="s">
        <v>246</v>
      </c>
      <c r="E36" s="22" t="s">
        <v>257</v>
      </c>
      <c r="F36" s="3" t="s">
        <v>3</v>
      </c>
      <c r="G36" s="23">
        <v>42500</v>
      </c>
      <c r="I36" s="23">
        <f t="shared" si="0"/>
        <v>42500</v>
      </c>
      <c r="J36" s="28" t="s">
        <v>235</v>
      </c>
      <c r="K36" s="14">
        <v>10</v>
      </c>
      <c r="L36" s="14">
        <f>K36*12</f>
        <v>120</v>
      </c>
      <c r="M36" s="29">
        <f>I36/L36</f>
        <v>354.16666666666669</v>
      </c>
      <c r="N36" s="14">
        <v>2015</v>
      </c>
      <c r="O36" s="7">
        <v>5</v>
      </c>
      <c r="P36">
        <v>1</v>
      </c>
      <c r="Q36" s="30">
        <f>P36/SUM(O36:P36)</f>
        <v>0.16666666666666666</v>
      </c>
      <c r="R36" s="23">
        <v>10000</v>
      </c>
      <c r="T36" s="17">
        <f t="shared" si="13"/>
        <v>10000</v>
      </c>
      <c r="U36" s="21" t="s">
        <v>237</v>
      </c>
      <c r="V36" s="31">
        <v>2.5</v>
      </c>
      <c r="W36" s="14">
        <f>V36*12</f>
        <v>30</v>
      </c>
      <c r="X36" s="29">
        <f>T36/W36</f>
        <v>333.33333333333331</v>
      </c>
      <c r="Y36" s="7">
        <v>0</v>
      </c>
      <c r="Z36" s="7">
        <v>2</v>
      </c>
      <c r="AA36" s="7">
        <v>1</v>
      </c>
      <c r="AB36" s="7">
        <v>2</v>
      </c>
      <c r="AC36" s="7" t="s">
        <v>2</v>
      </c>
      <c r="AD36" s="7" t="s">
        <v>2</v>
      </c>
      <c r="AE36" s="7" t="s">
        <v>2</v>
      </c>
      <c r="AF36" s="3" t="s">
        <v>4</v>
      </c>
      <c r="AG36" s="3" t="s">
        <v>5</v>
      </c>
      <c r="AH36" s="3" t="s">
        <v>5</v>
      </c>
    </row>
    <row r="37" spans="1:34" x14ac:dyDescent="0.25">
      <c r="A37" t="s">
        <v>179</v>
      </c>
      <c r="B37" s="22" t="s">
        <v>91</v>
      </c>
      <c r="C37" s="22" t="s">
        <v>228</v>
      </c>
      <c r="D37" s="22" t="s">
        <v>246</v>
      </c>
      <c r="E37" s="22" t="s">
        <v>257</v>
      </c>
      <c r="F37" s="3" t="s">
        <v>3</v>
      </c>
      <c r="G37" s="23">
        <v>45000</v>
      </c>
      <c r="I37" s="23">
        <f t="shared" si="0"/>
        <v>45000</v>
      </c>
      <c r="J37" s="24">
        <v>12</v>
      </c>
      <c r="K37" s="14">
        <v>12</v>
      </c>
      <c r="L37" s="14">
        <f>K37*12</f>
        <v>144</v>
      </c>
      <c r="M37" s="29">
        <f>I37/L37</f>
        <v>312.5</v>
      </c>
      <c r="N37" s="14">
        <v>2015</v>
      </c>
      <c r="O37" s="7">
        <v>6</v>
      </c>
      <c r="P37">
        <v>0</v>
      </c>
      <c r="Q37" s="30">
        <f>P37/SUM(O37:P37)</f>
        <v>0</v>
      </c>
      <c r="R37" s="23">
        <v>13000</v>
      </c>
      <c r="S37" s="17">
        <v>1</v>
      </c>
      <c r="T37" s="17">
        <f t="shared" si="13"/>
        <v>13001</v>
      </c>
      <c r="U37" s="5" t="s">
        <v>224</v>
      </c>
      <c r="V37" s="31">
        <v>2.5</v>
      </c>
      <c r="W37" s="14">
        <f>V37*12</f>
        <v>30</v>
      </c>
      <c r="X37" s="29">
        <f>T37/W37</f>
        <v>433.36666666666667</v>
      </c>
      <c r="Y37" s="7">
        <v>4</v>
      </c>
      <c r="AC37" s="7" t="s">
        <v>2</v>
      </c>
      <c r="AD37" s="7" t="s">
        <v>2</v>
      </c>
      <c r="AE37" s="7" t="s">
        <v>2</v>
      </c>
      <c r="AF37" s="3" t="s">
        <v>21</v>
      </c>
      <c r="AG37" s="3" t="s">
        <v>12</v>
      </c>
      <c r="AH37" s="3" t="s">
        <v>21</v>
      </c>
    </row>
    <row r="38" spans="1:34" x14ac:dyDescent="0.25">
      <c r="A38" t="s">
        <v>180</v>
      </c>
      <c r="B38" s="22" t="s">
        <v>92</v>
      </c>
      <c r="C38" s="22" t="s">
        <v>227</v>
      </c>
      <c r="D38" s="22" t="s">
        <v>242</v>
      </c>
      <c r="E38" s="22" t="s">
        <v>257</v>
      </c>
      <c r="F38" s="3" t="s">
        <v>3</v>
      </c>
      <c r="G38" s="23">
        <v>22000</v>
      </c>
      <c r="I38" s="23">
        <f t="shared" si="0"/>
        <v>22000</v>
      </c>
      <c r="J38" s="24">
        <v>8</v>
      </c>
      <c r="K38" s="14">
        <v>8</v>
      </c>
      <c r="L38" s="14">
        <f>K38*12</f>
        <v>96</v>
      </c>
      <c r="M38" s="29">
        <f>I38/L38</f>
        <v>229.16666666666666</v>
      </c>
      <c r="N38" s="14">
        <v>2014</v>
      </c>
      <c r="O38" s="7">
        <v>5</v>
      </c>
      <c r="P38">
        <v>0</v>
      </c>
      <c r="Q38" s="30">
        <f>P38/SUM(O38:P38)</f>
        <v>0</v>
      </c>
      <c r="R38" s="23">
        <v>6000</v>
      </c>
      <c r="T38" s="17">
        <f t="shared" si="13"/>
        <v>6000</v>
      </c>
      <c r="U38" s="5">
        <v>3</v>
      </c>
      <c r="V38" s="31">
        <v>3</v>
      </c>
      <c r="W38" s="14">
        <f>V38*12</f>
        <v>36</v>
      </c>
      <c r="X38" s="29">
        <f>T38/W38</f>
        <v>166.66666666666666</v>
      </c>
      <c r="Y38" s="7">
        <v>1</v>
      </c>
      <c r="Z38" s="7">
        <v>1</v>
      </c>
      <c r="AA38" s="7">
        <v>2</v>
      </c>
      <c r="AB38" s="7">
        <v>1</v>
      </c>
      <c r="AC38" s="7" t="s">
        <v>2</v>
      </c>
      <c r="AD38" s="7" t="s">
        <v>2</v>
      </c>
      <c r="AE38" s="7" t="s">
        <v>2</v>
      </c>
      <c r="AF38" s="3" t="s">
        <v>6</v>
      </c>
      <c r="AG38" s="3" t="s">
        <v>6</v>
      </c>
      <c r="AH38" s="3" t="s">
        <v>6</v>
      </c>
    </row>
    <row r="39" spans="1:34" x14ac:dyDescent="0.25">
      <c r="A39" t="s">
        <v>7</v>
      </c>
      <c r="B39" s="22" t="s">
        <v>92</v>
      </c>
      <c r="C39" s="22" t="s">
        <v>94</v>
      </c>
      <c r="D39" s="22" t="s">
        <v>246</v>
      </c>
      <c r="E39" s="22" t="s">
        <v>257</v>
      </c>
      <c r="F39" s="3" t="s">
        <v>8</v>
      </c>
      <c r="G39" s="23">
        <v>36000</v>
      </c>
      <c r="I39" s="23">
        <f t="shared" si="0"/>
        <v>36000</v>
      </c>
      <c r="J39" s="24">
        <v>12</v>
      </c>
      <c r="K39" s="14">
        <v>12</v>
      </c>
      <c r="L39" s="14">
        <f>K39*12</f>
        <v>144</v>
      </c>
      <c r="M39" s="29">
        <f>I39/L39</f>
        <v>250</v>
      </c>
      <c r="N39" s="14">
        <v>2015</v>
      </c>
      <c r="O39" s="7">
        <v>4</v>
      </c>
      <c r="Q39" s="30"/>
      <c r="R39" s="23">
        <v>6157</v>
      </c>
      <c r="T39" s="17">
        <f t="shared" si="13"/>
        <v>6157</v>
      </c>
      <c r="U39" s="5">
        <v>2.5</v>
      </c>
      <c r="V39" s="31">
        <v>2.5</v>
      </c>
      <c r="W39" s="14">
        <f>V39*12</f>
        <v>30</v>
      </c>
      <c r="X39" s="29">
        <f>T39/W39</f>
        <v>205.23333333333332</v>
      </c>
      <c r="Y39" s="7">
        <v>2</v>
      </c>
      <c r="AA39" s="7">
        <v>2</v>
      </c>
      <c r="AC39" s="7" t="s">
        <v>2</v>
      </c>
      <c r="AD39" s="7" t="s">
        <v>2</v>
      </c>
      <c r="AE39" s="7" t="s">
        <v>2</v>
      </c>
      <c r="AF39" s="3" t="s">
        <v>6</v>
      </c>
      <c r="AG39" s="3" t="s">
        <v>6</v>
      </c>
      <c r="AH39" s="3" t="s">
        <v>6</v>
      </c>
    </row>
    <row r="40" spans="1:34" x14ac:dyDescent="0.25">
      <c r="A40" t="s">
        <v>182</v>
      </c>
      <c r="B40" s="22" t="s">
        <v>92</v>
      </c>
      <c r="C40" s="22" t="s">
        <v>228</v>
      </c>
      <c r="D40" s="22" t="s">
        <v>242</v>
      </c>
      <c r="E40" s="22" t="s">
        <v>257</v>
      </c>
      <c r="F40" s="3" t="s">
        <v>8</v>
      </c>
      <c r="K40" s="14"/>
      <c r="L40" s="14"/>
      <c r="M40" s="29"/>
      <c r="N40" s="14">
        <v>2014</v>
      </c>
      <c r="O40" s="7">
        <v>5</v>
      </c>
      <c r="P40">
        <v>0</v>
      </c>
      <c r="Q40" s="30">
        <f>P40/SUM(O40:P40)</f>
        <v>0</v>
      </c>
      <c r="T40" s="17">
        <f t="shared" si="13"/>
        <v>0</v>
      </c>
      <c r="V40" s="31"/>
      <c r="W40" s="14"/>
      <c r="X40" s="29"/>
      <c r="Y40" s="7">
        <v>1</v>
      </c>
      <c r="Z40" s="7">
        <v>3</v>
      </c>
      <c r="AA40" s="7">
        <v>1</v>
      </c>
      <c r="AC40" s="7" t="s">
        <v>2</v>
      </c>
      <c r="AD40" s="7" t="s">
        <v>2</v>
      </c>
    </row>
    <row r="41" spans="1:34" x14ac:dyDescent="0.25">
      <c r="A41" t="s">
        <v>185</v>
      </c>
      <c r="B41" s="22" t="s">
        <v>91</v>
      </c>
      <c r="C41" s="22" t="s">
        <v>94</v>
      </c>
      <c r="D41" s="22" t="s">
        <v>246</v>
      </c>
      <c r="E41" s="22" t="s">
        <v>257</v>
      </c>
      <c r="F41" s="3" t="s">
        <v>3</v>
      </c>
      <c r="G41" s="23">
        <v>47846</v>
      </c>
      <c r="H41" s="23">
        <v>0</v>
      </c>
      <c r="I41" s="23">
        <f t="shared" ref="I41:I63" si="14">SUM(G41:H41)</f>
        <v>47846</v>
      </c>
      <c r="J41" s="24" t="s">
        <v>210</v>
      </c>
      <c r="K41" s="14">
        <v>10</v>
      </c>
      <c r="L41" s="14">
        <f t="shared" ref="L41:L55" si="15">K41*12</f>
        <v>120</v>
      </c>
      <c r="M41" s="29">
        <f t="shared" ref="M41:M55" si="16">I41/L41</f>
        <v>398.71666666666664</v>
      </c>
      <c r="N41" s="14">
        <v>2015</v>
      </c>
      <c r="O41" s="7">
        <v>4</v>
      </c>
      <c r="P41">
        <v>0</v>
      </c>
      <c r="Q41" s="30">
        <f>P41/SUM(O41:P41)</f>
        <v>0</v>
      </c>
      <c r="R41" s="23">
        <v>13059</v>
      </c>
      <c r="T41" s="17">
        <f t="shared" si="13"/>
        <v>13059</v>
      </c>
      <c r="U41" s="5" t="s">
        <v>225</v>
      </c>
      <c r="V41" s="31">
        <v>3</v>
      </c>
      <c r="W41" s="14">
        <f>V41*12</f>
        <v>36</v>
      </c>
      <c r="X41" s="29">
        <f>T41/W41</f>
        <v>362.75</v>
      </c>
      <c r="Y41" s="7">
        <v>1</v>
      </c>
      <c r="AA41" s="7">
        <v>1</v>
      </c>
      <c r="AB41" s="7">
        <v>2</v>
      </c>
      <c r="AC41" s="7" t="s">
        <v>1</v>
      </c>
      <c r="AD41" s="7" t="s">
        <v>2</v>
      </c>
      <c r="AE41" s="7" t="s">
        <v>2</v>
      </c>
      <c r="AF41" s="3" t="s">
        <v>4</v>
      </c>
      <c r="AG41" s="3" t="s">
        <v>12</v>
      </c>
      <c r="AH41" s="3" t="s">
        <v>21</v>
      </c>
    </row>
    <row r="42" spans="1:34" x14ac:dyDescent="0.25">
      <c r="A42" t="s">
        <v>187</v>
      </c>
      <c r="B42" s="22" t="s">
        <v>91</v>
      </c>
      <c r="C42" s="22" t="s">
        <v>227</v>
      </c>
      <c r="D42" s="22" t="s">
        <v>246</v>
      </c>
      <c r="E42" s="22" t="s">
        <v>257</v>
      </c>
      <c r="F42" s="3" t="s">
        <v>3</v>
      </c>
      <c r="G42" s="23">
        <v>50000</v>
      </c>
      <c r="H42" s="23">
        <v>0</v>
      </c>
      <c r="I42" s="23">
        <f t="shared" si="14"/>
        <v>50000</v>
      </c>
      <c r="J42" s="24" t="s">
        <v>211</v>
      </c>
      <c r="K42" s="14">
        <v>8</v>
      </c>
      <c r="L42" s="14">
        <f t="shared" si="15"/>
        <v>96</v>
      </c>
      <c r="M42" s="29">
        <f t="shared" si="16"/>
        <v>520.83333333333337</v>
      </c>
      <c r="N42" s="14">
        <v>2014</v>
      </c>
      <c r="O42" s="7">
        <v>6</v>
      </c>
      <c r="P42">
        <v>0</v>
      </c>
      <c r="Q42" s="30">
        <f>P42/SUM(O42:P42)</f>
        <v>0</v>
      </c>
      <c r="R42" s="23">
        <v>16500</v>
      </c>
      <c r="S42" s="17">
        <v>0</v>
      </c>
      <c r="T42" s="17">
        <f t="shared" si="13"/>
        <v>16500</v>
      </c>
      <c r="U42" s="5" t="s">
        <v>223</v>
      </c>
      <c r="V42" s="31">
        <v>3.5</v>
      </c>
      <c r="W42" s="14">
        <f>V42*12</f>
        <v>42</v>
      </c>
      <c r="X42" s="29">
        <f>T42/W42</f>
        <v>392.85714285714283</v>
      </c>
      <c r="Z42" s="7">
        <v>2</v>
      </c>
      <c r="AA42" s="7">
        <v>3</v>
      </c>
      <c r="AB42" s="7">
        <v>2</v>
      </c>
      <c r="AC42" s="7" t="s">
        <v>2</v>
      </c>
      <c r="AD42" s="7" t="s">
        <v>2</v>
      </c>
      <c r="AE42" s="7" t="s">
        <v>2</v>
      </c>
      <c r="AF42" s="3" t="s">
        <v>6</v>
      </c>
      <c r="AG42" s="3" t="s">
        <v>6</v>
      </c>
      <c r="AH42" s="3" t="s">
        <v>6</v>
      </c>
    </row>
    <row r="43" spans="1:34" x14ac:dyDescent="0.25">
      <c r="A43" t="s">
        <v>188</v>
      </c>
      <c r="B43" s="22" t="s">
        <v>91</v>
      </c>
      <c r="C43" s="22" t="s">
        <v>228</v>
      </c>
      <c r="D43" s="22" t="s">
        <v>242</v>
      </c>
      <c r="E43" s="22" t="s">
        <v>257</v>
      </c>
      <c r="F43" s="3" t="s">
        <v>3</v>
      </c>
      <c r="G43" s="23">
        <v>55000</v>
      </c>
      <c r="I43" s="23">
        <f t="shared" si="14"/>
        <v>55000</v>
      </c>
      <c r="J43" s="24" t="s">
        <v>212</v>
      </c>
      <c r="K43" s="14">
        <v>4</v>
      </c>
      <c r="L43" s="14">
        <f t="shared" si="15"/>
        <v>48</v>
      </c>
      <c r="M43" s="29">
        <f t="shared" si="16"/>
        <v>1145.8333333333333</v>
      </c>
      <c r="N43" s="14">
        <v>2010</v>
      </c>
      <c r="O43" s="7">
        <v>6</v>
      </c>
      <c r="Q43" s="30"/>
      <c r="R43" s="23">
        <v>13000</v>
      </c>
      <c r="T43" s="17">
        <f t="shared" si="13"/>
        <v>13000</v>
      </c>
      <c r="U43" s="21" t="s">
        <v>237</v>
      </c>
      <c r="V43" s="31">
        <v>2.5</v>
      </c>
      <c r="W43" s="14">
        <f>V43*12</f>
        <v>30</v>
      </c>
      <c r="X43" s="29">
        <f>T43/W43</f>
        <v>433.33333333333331</v>
      </c>
      <c r="Y43" s="7">
        <v>1</v>
      </c>
      <c r="Z43" s="7">
        <v>2</v>
      </c>
      <c r="AB43" s="7">
        <v>3</v>
      </c>
      <c r="AC43" s="7" t="s">
        <v>2</v>
      </c>
      <c r="AD43" s="7" t="s">
        <v>2</v>
      </c>
      <c r="AE43" s="7" t="s">
        <v>2</v>
      </c>
      <c r="AG43" s="3" t="s">
        <v>6</v>
      </c>
    </row>
    <row r="44" spans="1:34" x14ac:dyDescent="0.25">
      <c r="A44" t="s">
        <v>192</v>
      </c>
      <c r="B44" s="22" t="s">
        <v>91</v>
      </c>
      <c r="C44" s="22" t="s">
        <v>227</v>
      </c>
      <c r="D44" s="22" t="s">
        <v>241</v>
      </c>
      <c r="E44" s="22" t="s">
        <v>257</v>
      </c>
      <c r="F44" s="3" t="s">
        <v>3</v>
      </c>
      <c r="G44" s="23">
        <v>40000</v>
      </c>
      <c r="I44" s="23">
        <f t="shared" si="14"/>
        <v>40000</v>
      </c>
      <c r="J44" s="24">
        <v>12</v>
      </c>
      <c r="K44" s="14">
        <v>12</v>
      </c>
      <c r="L44" s="14">
        <f t="shared" si="15"/>
        <v>144</v>
      </c>
      <c r="M44" s="29">
        <f t="shared" si="16"/>
        <v>277.77777777777777</v>
      </c>
      <c r="N44" s="14">
        <v>2014</v>
      </c>
      <c r="O44" s="7">
        <v>7</v>
      </c>
      <c r="P44">
        <v>0</v>
      </c>
      <c r="Q44" s="30">
        <f>P44/SUM(O44:P44)</f>
        <v>0</v>
      </c>
      <c r="R44" s="23">
        <v>12000</v>
      </c>
      <c r="T44" s="17">
        <f t="shared" si="13"/>
        <v>12000</v>
      </c>
      <c r="U44" s="5">
        <v>8</v>
      </c>
      <c r="V44" s="31">
        <v>8</v>
      </c>
      <c r="W44" s="14">
        <f>V44*12</f>
        <v>96</v>
      </c>
      <c r="X44" s="29">
        <f>T44/W44</f>
        <v>125</v>
      </c>
      <c r="Y44" s="7">
        <v>1</v>
      </c>
      <c r="Z44" s="7">
        <v>1</v>
      </c>
      <c r="AA44" s="7">
        <v>5</v>
      </c>
      <c r="AC44" s="7" t="s">
        <v>2</v>
      </c>
      <c r="AD44" s="7" t="s">
        <v>2</v>
      </c>
      <c r="AE44" s="7" t="s">
        <v>2</v>
      </c>
      <c r="AF44" s="3" t="s">
        <v>6</v>
      </c>
      <c r="AG44" s="3" t="s">
        <v>6</v>
      </c>
      <c r="AH44" s="3" t="s">
        <v>6</v>
      </c>
    </row>
    <row r="45" spans="1:34" x14ac:dyDescent="0.25">
      <c r="A45" t="s">
        <v>193</v>
      </c>
      <c r="B45" s="22" t="s">
        <v>91</v>
      </c>
      <c r="C45" s="22" t="s">
        <v>227</v>
      </c>
      <c r="D45" s="22" t="s">
        <v>241</v>
      </c>
      <c r="E45" s="22" t="s">
        <v>257</v>
      </c>
      <c r="F45" s="3" t="s">
        <v>3</v>
      </c>
      <c r="G45" s="23">
        <v>46450</v>
      </c>
      <c r="H45" s="23">
        <v>0</v>
      </c>
      <c r="I45" s="23">
        <f t="shared" si="14"/>
        <v>46450</v>
      </c>
      <c r="J45" s="24">
        <v>12</v>
      </c>
      <c r="K45" s="14">
        <v>12</v>
      </c>
      <c r="L45" s="14">
        <f t="shared" si="15"/>
        <v>144</v>
      </c>
      <c r="M45" s="29">
        <f t="shared" si="16"/>
        <v>322.56944444444446</v>
      </c>
      <c r="N45" s="14">
        <v>2008</v>
      </c>
      <c r="O45" s="7">
        <v>6</v>
      </c>
      <c r="P45">
        <v>0</v>
      </c>
      <c r="Q45" s="30">
        <f>P45/SUM(O45:P45)</f>
        <v>0</v>
      </c>
      <c r="R45" s="23">
        <v>13000</v>
      </c>
      <c r="S45" s="17">
        <v>0</v>
      </c>
      <c r="T45" s="17">
        <f t="shared" si="13"/>
        <v>13000</v>
      </c>
      <c r="U45" s="5">
        <v>3</v>
      </c>
      <c r="V45" s="31">
        <v>3</v>
      </c>
      <c r="W45" s="14">
        <f>V45*12</f>
        <v>36</v>
      </c>
      <c r="X45" s="29">
        <f>T45/W45</f>
        <v>361.11111111111109</v>
      </c>
      <c r="Y45" s="7">
        <v>1</v>
      </c>
      <c r="Z45" s="7">
        <v>3</v>
      </c>
      <c r="AA45" s="7">
        <v>1</v>
      </c>
      <c r="AB45" s="7">
        <v>1</v>
      </c>
      <c r="AC45" s="7" t="s">
        <v>2</v>
      </c>
      <c r="AD45" s="7" t="s">
        <v>2</v>
      </c>
      <c r="AE45" s="7" t="s">
        <v>2</v>
      </c>
      <c r="AF45" s="3" t="s">
        <v>6</v>
      </c>
      <c r="AG45" s="3" t="s">
        <v>12</v>
      </c>
      <c r="AH45" s="3" t="s">
        <v>6</v>
      </c>
    </row>
    <row r="46" spans="1:34" x14ac:dyDescent="0.25">
      <c r="A46" t="s">
        <v>40</v>
      </c>
      <c r="B46" s="22" t="s">
        <v>92</v>
      </c>
      <c r="C46" s="22" t="s">
        <v>227</v>
      </c>
      <c r="D46" s="22" t="s">
        <v>243</v>
      </c>
      <c r="E46" s="22" t="s">
        <v>257</v>
      </c>
      <c r="F46" s="3" t="s">
        <v>3</v>
      </c>
      <c r="G46" s="23">
        <v>21500</v>
      </c>
      <c r="H46" s="23">
        <v>0</v>
      </c>
      <c r="I46" s="23">
        <f t="shared" si="14"/>
        <v>21500</v>
      </c>
      <c r="J46" s="24">
        <v>5</v>
      </c>
      <c r="K46" s="14">
        <v>5</v>
      </c>
      <c r="L46" s="14">
        <f t="shared" si="15"/>
        <v>60</v>
      </c>
      <c r="M46" s="29">
        <f t="shared" si="16"/>
        <v>358.33333333333331</v>
      </c>
      <c r="N46" s="14">
        <v>2010</v>
      </c>
      <c r="O46" s="7">
        <v>5</v>
      </c>
      <c r="P46">
        <v>0</v>
      </c>
      <c r="Q46" s="30">
        <f>P46/SUM(O46:P46)</f>
        <v>0</v>
      </c>
      <c r="R46" s="23">
        <v>6200</v>
      </c>
      <c r="S46" s="17">
        <v>0</v>
      </c>
      <c r="T46" s="17">
        <f t="shared" si="13"/>
        <v>6200</v>
      </c>
      <c r="V46" s="31"/>
      <c r="W46" s="14"/>
      <c r="X46" s="29"/>
      <c r="Y46" s="7">
        <v>1</v>
      </c>
      <c r="Z46" s="7">
        <v>3</v>
      </c>
      <c r="AA46" s="7">
        <v>1</v>
      </c>
      <c r="AC46" s="7" t="s">
        <v>2</v>
      </c>
      <c r="AD46" s="7" t="s">
        <v>2</v>
      </c>
      <c r="AE46" s="7" t="s">
        <v>2</v>
      </c>
      <c r="AF46" s="3" t="s">
        <v>6</v>
      </c>
      <c r="AG46" s="3" t="s">
        <v>6</v>
      </c>
    </row>
    <row r="47" spans="1:34" x14ac:dyDescent="0.25">
      <c r="A47" t="s">
        <v>136</v>
      </c>
      <c r="B47" s="22" t="s">
        <v>92</v>
      </c>
      <c r="C47" s="22" t="s">
        <v>227</v>
      </c>
      <c r="D47" s="22" t="s">
        <v>246</v>
      </c>
      <c r="E47" s="22" t="s">
        <v>258</v>
      </c>
      <c r="F47" s="3" t="s">
        <v>3</v>
      </c>
      <c r="G47" s="23">
        <v>23600</v>
      </c>
      <c r="I47" s="23">
        <f t="shared" si="14"/>
        <v>23600</v>
      </c>
      <c r="J47" s="24" t="s">
        <v>197</v>
      </c>
      <c r="K47" s="14">
        <v>10</v>
      </c>
      <c r="L47" s="14">
        <f t="shared" si="15"/>
        <v>120</v>
      </c>
      <c r="M47" s="29">
        <f t="shared" si="16"/>
        <v>196.66666666666666</v>
      </c>
      <c r="N47" s="14">
        <v>2014</v>
      </c>
      <c r="O47" s="7">
        <v>5</v>
      </c>
      <c r="P47">
        <v>1</v>
      </c>
      <c r="Q47" s="30">
        <f>P47/SUM(O47:P47)</f>
        <v>0.16666666666666666</v>
      </c>
      <c r="R47" s="23">
        <v>6157</v>
      </c>
      <c r="T47" s="17">
        <f t="shared" si="13"/>
        <v>6157</v>
      </c>
      <c r="U47" s="5">
        <v>2.5</v>
      </c>
      <c r="V47" s="31">
        <v>2.5</v>
      </c>
      <c r="W47" s="14">
        <f>V47*12</f>
        <v>30</v>
      </c>
      <c r="X47" s="29">
        <f>T47/W47</f>
        <v>205.23333333333332</v>
      </c>
      <c r="Y47" s="7">
        <v>2</v>
      </c>
      <c r="Z47" s="7">
        <v>2</v>
      </c>
      <c r="AB47" s="7">
        <v>1</v>
      </c>
      <c r="AC47" s="7" t="s">
        <v>1</v>
      </c>
      <c r="AD47" s="7" t="s">
        <v>1</v>
      </c>
      <c r="AE47" s="7" t="s">
        <v>1</v>
      </c>
      <c r="AF47" s="3" t="s">
        <v>4</v>
      </c>
      <c r="AG47" s="3" t="s">
        <v>4</v>
      </c>
      <c r="AH47" s="3" t="s">
        <v>4</v>
      </c>
    </row>
    <row r="48" spans="1:34" x14ac:dyDescent="0.25">
      <c r="A48" t="s">
        <v>139</v>
      </c>
      <c r="B48" s="22" t="s">
        <v>91</v>
      </c>
      <c r="C48" s="22" t="s">
        <v>228</v>
      </c>
      <c r="D48" s="22" t="s">
        <v>242</v>
      </c>
      <c r="E48" s="22" t="s">
        <v>258</v>
      </c>
      <c r="F48" s="3" t="s">
        <v>3</v>
      </c>
      <c r="G48" s="23">
        <v>46080</v>
      </c>
      <c r="I48" s="23">
        <f t="shared" si="14"/>
        <v>46080</v>
      </c>
      <c r="J48" s="24">
        <v>12</v>
      </c>
      <c r="K48" s="14">
        <v>12</v>
      </c>
      <c r="L48" s="14">
        <f t="shared" si="15"/>
        <v>144</v>
      </c>
      <c r="M48" s="29">
        <f t="shared" si="16"/>
        <v>320</v>
      </c>
      <c r="N48" s="14">
        <v>2011</v>
      </c>
      <c r="O48" s="7">
        <v>6</v>
      </c>
      <c r="Q48" s="30"/>
      <c r="R48" s="23">
        <v>13320</v>
      </c>
      <c r="T48" s="17">
        <f t="shared" si="13"/>
        <v>13320</v>
      </c>
      <c r="U48" s="5">
        <v>4</v>
      </c>
      <c r="V48" s="31">
        <v>4</v>
      </c>
      <c r="W48" s="14">
        <f>V48*12</f>
        <v>48</v>
      </c>
      <c r="X48" s="29">
        <f>T48/W48</f>
        <v>277.5</v>
      </c>
      <c r="Y48" s="7">
        <v>1</v>
      </c>
      <c r="AA48" s="7">
        <v>2</v>
      </c>
      <c r="AB48" s="7">
        <v>3</v>
      </c>
      <c r="AC48" s="7" t="s">
        <v>2</v>
      </c>
      <c r="AD48" s="7" t="s">
        <v>2</v>
      </c>
      <c r="AE48" s="7" t="s">
        <v>2</v>
      </c>
      <c r="AF48" s="3" t="s">
        <v>118</v>
      </c>
      <c r="AG48" s="3" t="s">
        <v>5</v>
      </c>
      <c r="AH48" s="3" t="s">
        <v>6</v>
      </c>
    </row>
    <row r="49" spans="1:34" x14ac:dyDescent="0.25">
      <c r="A49" t="s">
        <v>140</v>
      </c>
      <c r="B49" s="22" t="s">
        <v>91</v>
      </c>
      <c r="C49" s="22" t="s">
        <v>229</v>
      </c>
      <c r="D49" s="22" t="s">
        <v>247</v>
      </c>
      <c r="E49" s="22" t="s">
        <v>258</v>
      </c>
      <c r="F49" s="3" t="s">
        <v>3</v>
      </c>
      <c r="G49" s="23">
        <v>55000</v>
      </c>
      <c r="H49" s="23">
        <v>0</v>
      </c>
      <c r="I49" s="23">
        <f t="shared" si="14"/>
        <v>55000</v>
      </c>
      <c r="J49" s="24" t="s">
        <v>198</v>
      </c>
      <c r="K49" s="14">
        <v>9</v>
      </c>
      <c r="L49" s="14">
        <f t="shared" si="15"/>
        <v>108</v>
      </c>
      <c r="M49" s="29">
        <f t="shared" si="16"/>
        <v>509.25925925925924</v>
      </c>
      <c r="N49" s="14">
        <v>2009</v>
      </c>
      <c r="O49" s="7">
        <v>6</v>
      </c>
      <c r="Q49" s="30"/>
      <c r="R49" s="23">
        <v>14000</v>
      </c>
      <c r="S49" s="17">
        <v>0</v>
      </c>
      <c r="T49" s="17">
        <f t="shared" si="13"/>
        <v>14000</v>
      </c>
      <c r="U49" s="21" t="s">
        <v>237</v>
      </c>
      <c r="V49" s="31">
        <v>2.5</v>
      </c>
      <c r="W49" s="14">
        <f>V49*12</f>
        <v>30</v>
      </c>
      <c r="X49" s="29">
        <f>T49/W49</f>
        <v>466.66666666666669</v>
      </c>
      <c r="Y49" s="7">
        <v>1</v>
      </c>
      <c r="Z49" s="7">
        <v>1</v>
      </c>
      <c r="AA49" s="7">
        <v>1</v>
      </c>
      <c r="AB49" s="7">
        <v>3</v>
      </c>
      <c r="AC49" s="7" t="s">
        <v>2</v>
      </c>
      <c r="AD49" s="7" t="s">
        <v>2</v>
      </c>
      <c r="AE49" s="7" t="s">
        <v>2</v>
      </c>
      <c r="AF49" s="3" t="s">
        <v>21</v>
      </c>
      <c r="AG49" s="3" t="s">
        <v>21</v>
      </c>
      <c r="AH49" s="3" t="s">
        <v>21</v>
      </c>
    </row>
    <row r="50" spans="1:34" x14ac:dyDescent="0.25">
      <c r="A50" t="s">
        <v>141</v>
      </c>
      <c r="B50" s="22" t="s">
        <v>91</v>
      </c>
      <c r="C50" s="22" t="s">
        <v>229</v>
      </c>
      <c r="D50" s="22" t="s">
        <v>241</v>
      </c>
      <c r="E50" s="22" t="s">
        <v>258</v>
      </c>
      <c r="F50" s="3" t="s">
        <v>3</v>
      </c>
      <c r="G50" s="23">
        <v>60000</v>
      </c>
      <c r="I50" s="23">
        <f t="shared" si="14"/>
        <v>60000</v>
      </c>
      <c r="J50" s="28" t="s">
        <v>236</v>
      </c>
      <c r="K50" s="14">
        <v>13</v>
      </c>
      <c r="L50" s="14">
        <f t="shared" si="15"/>
        <v>156</v>
      </c>
      <c r="M50" s="29">
        <f t="shared" si="16"/>
        <v>384.61538461538464</v>
      </c>
      <c r="N50" s="14">
        <v>2011</v>
      </c>
      <c r="O50" s="7">
        <v>7</v>
      </c>
      <c r="P50">
        <v>0</v>
      </c>
      <c r="Q50" s="30">
        <f>P50/SUM(O50:P50)</f>
        <v>0</v>
      </c>
      <c r="R50" s="23">
        <v>17000</v>
      </c>
      <c r="T50" s="17">
        <f t="shared" si="13"/>
        <v>17000</v>
      </c>
      <c r="U50" s="21" t="s">
        <v>235</v>
      </c>
      <c r="V50" s="31">
        <v>10</v>
      </c>
      <c r="W50" s="14">
        <f>V50*12</f>
        <v>120</v>
      </c>
      <c r="X50" s="29">
        <f>T50/W50</f>
        <v>141.66666666666666</v>
      </c>
      <c r="Y50" s="7">
        <v>1</v>
      </c>
      <c r="Z50" s="7">
        <v>2</v>
      </c>
      <c r="AA50" s="7">
        <v>3</v>
      </c>
      <c r="AB50" s="7">
        <v>1</v>
      </c>
      <c r="AC50" s="7" t="s">
        <v>2</v>
      </c>
      <c r="AD50" s="7" t="s">
        <v>2</v>
      </c>
      <c r="AE50" s="7" t="s">
        <v>1</v>
      </c>
      <c r="AF50" s="3" t="s">
        <v>6</v>
      </c>
      <c r="AG50" s="3" t="s">
        <v>12</v>
      </c>
      <c r="AH50" s="3" t="s">
        <v>4</v>
      </c>
    </row>
    <row r="51" spans="1:34" x14ac:dyDescent="0.25">
      <c r="A51" t="s">
        <v>148</v>
      </c>
      <c r="B51" s="22" t="s">
        <v>91</v>
      </c>
      <c r="C51" s="22" t="s">
        <v>229</v>
      </c>
      <c r="D51" s="22" t="s">
        <v>241</v>
      </c>
      <c r="E51" s="22" t="s">
        <v>258</v>
      </c>
      <c r="F51" s="3" t="s">
        <v>3</v>
      </c>
      <c r="G51" s="23">
        <v>57000</v>
      </c>
      <c r="I51" s="23">
        <f t="shared" si="14"/>
        <v>57000</v>
      </c>
      <c r="J51" s="24" t="s">
        <v>14</v>
      </c>
      <c r="K51" s="14">
        <v>12</v>
      </c>
      <c r="L51" s="14">
        <f t="shared" si="15"/>
        <v>144</v>
      </c>
      <c r="M51" s="29">
        <f t="shared" si="16"/>
        <v>395.83333333333331</v>
      </c>
      <c r="N51" s="14">
        <v>2015</v>
      </c>
      <c r="Q51" s="30"/>
      <c r="T51" s="17">
        <f t="shared" si="13"/>
        <v>0</v>
      </c>
      <c r="V51" s="31"/>
      <c r="W51" s="14"/>
      <c r="X51" s="29"/>
    </row>
    <row r="52" spans="1:34" x14ac:dyDescent="0.25">
      <c r="A52" t="s">
        <v>0</v>
      </c>
      <c r="B52" s="22" t="s">
        <v>91</v>
      </c>
      <c r="C52" s="22" t="s">
        <v>227</v>
      </c>
      <c r="D52" s="22" t="s">
        <v>241</v>
      </c>
      <c r="E52" s="22" t="s">
        <v>258</v>
      </c>
      <c r="F52" s="3" t="s">
        <v>3</v>
      </c>
      <c r="G52" s="23">
        <v>43000</v>
      </c>
      <c r="I52" s="23">
        <f t="shared" si="14"/>
        <v>43000</v>
      </c>
      <c r="J52" s="24">
        <v>14</v>
      </c>
      <c r="K52" s="14">
        <v>14</v>
      </c>
      <c r="L52" s="14">
        <f t="shared" si="15"/>
        <v>168</v>
      </c>
      <c r="M52" s="29">
        <f t="shared" si="16"/>
        <v>255.95238095238096</v>
      </c>
      <c r="N52" s="14">
        <v>2007</v>
      </c>
      <c r="O52" s="7">
        <v>6</v>
      </c>
      <c r="P52">
        <v>1</v>
      </c>
      <c r="Q52" s="30">
        <f>P52/SUM(O52:P52)</f>
        <v>0.14285714285714285</v>
      </c>
      <c r="R52" s="23">
        <v>12500</v>
      </c>
      <c r="T52" s="17">
        <f t="shared" si="13"/>
        <v>12500</v>
      </c>
      <c r="U52" s="5">
        <v>5</v>
      </c>
      <c r="V52" s="31">
        <v>5</v>
      </c>
      <c r="W52" s="14">
        <f>V52*12</f>
        <v>60</v>
      </c>
      <c r="X52" s="29">
        <f>T52/W52</f>
        <v>208.33333333333334</v>
      </c>
      <c r="Y52" s="7">
        <v>1</v>
      </c>
      <c r="Z52" s="7">
        <v>1</v>
      </c>
      <c r="AA52" s="7">
        <v>2</v>
      </c>
      <c r="AB52" s="7">
        <v>2</v>
      </c>
      <c r="AC52" s="7" t="s">
        <v>2</v>
      </c>
      <c r="AD52" s="7" t="s">
        <v>2</v>
      </c>
      <c r="AE52" s="7" t="s">
        <v>2</v>
      </c>
      <c r="AF52" s="3" t="s">
        <v>5</v>
      </c>
      <c r="AG52" s="3" t="s">
        <v>6</v>
      </c>
      <c r="AH52" s="3" t="s">
        <v>5</v>
      </c>
    </row>
    <row r="53" spans="1:34" x14ac:dyDescent="0.25">
      <c r="A53" t="s">
        <v>150</v>
      </c>
      <c r="B53" s="22" t="s">
        <v>92</v>
      </c>
      <c r="C53" s="22" t="s">
        <v>227</v>
      </c>
      <c r="D53" s="22" t="s">
        <v>241</v>
      </c>
      <c r="E53" s="22" t="s">
        <v>258</v>
      </c>
      <c r="F53" s="3" t="s">
        <v>3</v>
      </c>
      <c r="G53" s="23">
        <v>42500</v>
      </c>
      <c r="I53" s="23">
        <f t="shared" si="14"/>
        <v>42500</v>
      </c>
      <c r="J53" s="24" t="s">
        <v>200</v>
      </c>
      <c r="K53" s="14">
        <v>3</v>
      </c>
      <c r="L53" s="14">
        <f t="shared" si="15"/>
        <v>36</v>
      </c>
      <c r="M53" s="29">
        <f t="shared" si="16"/>
        <v>1180.5555555555557</v>
      </c>
      <c r="N53" s="14">
        <v>2013</v>
      </c>
      <c r="O53" s="7">
        <v>7</v>
      </c>
      <c r="Q53" s="30"/>
      <c r="R53" s="23">
        <v>6200</v>
      </c>
      <c r="T53" s="17">
        <f t="shared" si="13"/>
        <v>6200</v>
      </c>
      <c r="U53" s="5">
        <v>2</v>
      </c>
      <c r="V53" s="31">
        <v>2</v>
      </c>
      <c r="W53" s="14">
        <f>V53*12</f>
        <v>24</v>
      </c>
      <c r="X53" s="29">
        <f>T53/W53</f>
        <v>258.33333333333331</v>
      </c>
      <c r="Y53" s="7">
        <v>2</v>
      </c>
      <c r="Z53" s="7">
        <v>4</v>
      </c>
      <c r="AA53" s="7">
        <v>1</v>
      </c>
      <c r="AC53" s="7" t="s">
        <v>2</v>
      </c>
      <c r="AD53" s="7" t="s">
        <v>2</v>
      </c>
      <c r="AE53" s="7" t="s">
        <v>2</v>
      </c>
      <c r="AF53" s="3" t="s">
        <v>4</v>
      </c>
      <c r="AG53" s="3" t="s">
        <v>4</v>
      </c>
      <c r="AH53" s="3" t="s">
        <v>4</v>
      </c>
    </row>
    <row r="54" spans="1:34" x14ac:dyDescent="0.25">
      <c r="A54" t="s">
        <v>31</v>
      </c>
      <c r="B54" s="22" t="s">
        <v>92</v>
      </c>
      <c r="C54" s="22" t="s">
        <v>227</v>
      </c>
      <c r="D54" s="22" t="s">
        <v>246</v>
      </c>
      <c r="E54" s="22" t="s">
        <v>258</v>
      </c>
      <c r="F54" s="3" t="s">
        <v>3</v>
      </c>
      <c r="G54" s="23">
        <v>39406</v>
      </c>
      <c r="I54" s="23">
        <f t="shared" si="14"/>
        <v>39406</v>
      </c>
      <c r="J54" s="24">
        <v>12</v>
      </c>
      <c r="K54" s="14">
        <v>12</v>
      </c>
      <c r="L54" s="14">
        <f t="shared" si="15"/>
        <v>144</v>
      </c>
      <c r="M54" s="29">
        <f t="shared" si="16"/>
        <v>273.65277777777777</v>
      </c>
      <c r="N54" s="14">
        <v>2012</v>
      </c>
      <c r="O54" s="7">
        <v>4</v>
      </c>
      <c r="P54">
        <v>2</v>
      </c>
      <c r="Q54" s="30">
        <f>P54/SUM(O54:P54)</f>
        <v>0.33333333333333331</v>
      </c>
      <c r="R54" s="23">
        <v>6157</v>
      </c>
      <c r="T54" s="17">
        <f t="shared" si="13"/>
        <v>6157</v>
      </c>
      <c r="U54" s="5">
        <v>2.5</v>
      </c>
      <c r="V54" s="31">
        <v>2.5</v>
      </c>
      <c r="W54" s="14">
        <f>V54*12</f>
        <v>30</v>
      </c>
      <c r="X54" s="29">
        <f>T54/W54</f>
        <v>205.23333333333332</v>
      </c>
      <c r="Y54" s="7">
        <v>2</v>
      </c>
      <c r="Z54" s="7">
        <v>2</v>
      </c>
      <c r="AC54" s="7" t="s">
        <v>1</v>
      </c>
      <c r="AD54" s="7" t="s">
        <v>1</v>
      </c>
      <c r="AE54" s="7" t="s">
        <v>1</v>
      </c>
    </row>
    <row r="55" spans="1:34" x14ac:dyDescent="0.25">
      <c r="A55" t="s">
        <v>24</v>
      </c>
      <c r="B55" s="22" t="s">
        <v>91</v>
      </c>
      <c r="C55" s="22" t="s">
        <v>94</v>
      </c>
      <c r="D55" s="22" t="s">
        <v>241</v>
      </c>
      <c r="E55" s="22" t="s">
        <v>258</v>
      </c>
      <c r="F55" s="3" t="s">
        <v>3</v>
      </c>
      <c r="G55" s="23">
        <v>50000</v>
      </c>
      <c r="H55" s="23">
        <v>0</v>
      </c>
      <c r="I55" s="23">
        <f t="shared" si="14"/>
        <v>50000</v>
      </c>
      <c r="J55" s="28" t="s">
        <v>233</v>
      </c>
      <c r="K55" s="14">
        <v>7.5</v>
      </c>
      <c r="L55" s="14">
        <f t="shared" si="15"/>
        <v>90</v>
      </c>
      <c r="M55" s="29">
        <f t="shared" si="16"/>
        <v>555.55555555555554</v>
      </c>
      <c r="N55" s="14">
        <v>2013</v>
      </c>
      <c r="O55" s="7">
        <v>6</v>
      </c>
      <c r="P55">
        <v>0</v>
      </c>
      <c r="Q55" s="30">
        <f>P55/SUM(O55:P55)</f>
        <v>0</v>
      </c>
      <c r="R55" s="23">
        <v>12500</v>
      </c>
      <c r="S55" s="17">
        <v>0</v>
      </c>
      <c r="T55" s="17">
        <f t="shared" si="13"/>
        <v>12500</v>
      </c>
      <c r="U55" s="21" t="s">
        <v>237</v>
      </c>
      <c r="V55" s="31">
        <v>2.5</v>
      </c>
      <c r="W55" s="14">
        <f>V55*12</f>
        <v>30</v>
      </c>
      <c r="X55" s="29">
        <f>T55/W55</f>
        <v>416.66666666666669</v>
      </c>
      <c r="Y55" s="7">
        <v>1</v>
      </c>
      <c r="Z55" s="7">
        <v>1</v>
      </c>
      <c r="AA55" s="7">
        <v>2</v>
      </c>
      <c r="AB55" s="7">
        <v>2</v>
      </c>
      <c r="AC55" s="7" t="s">
        <v>1</v>
      </c>
      <c r="AD55" s="7" t="s">
        <v>2</v>
      </c>
      <c r="AE55" s="7" t="s">
        <v>2</v>
      </c>
      <c r="AG55" s="3" t="s">
        <v>6</v>
      </c>
      <c r="AH55" s="3" t="s">
        <v>6</v>
      </c>
    </row>
    <row r="56" spans="1:34" x14ac:dyDescent="0.25">
      <c r="A56" t="s">
        <v>166</v>
      </c>
      <c r="B56" s="22" t="s">
        <v>91</v>
      </c>
      <c r="C56" s="22" t="s">
        <v>227</v>
      </c>
      <c r="D56" s="22" t="s">
        <v>246</v>
      </c>
      <c r="E56" s="22" t="s">
        <v>258</v>
      </c>
      <c r="F56" s="3" t="s">
        <v>3</v>
      </c>
      <c r="G56" s="23">
        <v>52651</v>
      </c>
      <c r="H56" s="23">
        <v>4556</v>
      </c>
      <c r="I56" s="23">
        <f t="shared" si="14"/>
        <v>57207</v>
      </c>
      <c r="K56" s="14"/>
      <c r="L56" s="14"/>
      <c r="M56" s="29"/>
      <c r="N56" s="14">
        <v>1997</v>
      </c>
      <c r="O56" s="7">
        <v>6</v>
      </c>
      <c r="P56">
        <v>0</v>
      </c>
      <c r="Q56" s="30">
        <f>P56/SUM(O56:P56)</f>
        <v>0</v>
      </c>
      <c r="R56" s="23">
        <v>15518</v>
      </c>
      <c r="S56" s="17">
        <v>0</v>
      </c>
      <c r="T56" s="17">
        <f t="shared" si="13"/>
        <v>15518</v>
      </c>
      <c r="V56" s="31"/>
      <c r="W56" s="14"/>
      <c r="X56" s="29"/>
      <c r="Y56" s="7">
        <v>0</v>
      </c>
      <c r="Z56" s="7">
        <v>1</v>
      </c>
      <c r="AA56" s="7">
        <v>1</v>
      </c>
      <c r="AB56" s="7">
        <v>4</v>
      </c>
      <c r="AC56" s="7" t="s">
        <v>2</v>
      </c>
      <c r="AD56" s="7" t="s">
        <v>2</v>
      </c>
      <c r="AE56" s="7" t="s">
        <v>2</v>
      </c>
      <c r="AF56" s="3" t="s">
        <v>6</v>
      </c>
      <c r="AG56" s="3" t="s">
        <v>6</v>
      </c>
      <c r="AH56" s="3" t="s">
        <v>6</v>
      </c>
    </row>
    <row r="57" spans="1:34" x14ac:dyDescent="0.25">
      <c r="A57" t="s">
        <v>17</v>
      </c>
      <c r="B57" s="22" t="s">
        <v>92</v>
      </c>
      <c r="C57" s="22" t="s">
        <v>94</v>
      </c>
      <c r="D57" s="22" t="s">
        <v>241</v>
      </c>
      <c r="E57" s="22" t="s">
        <v>258</v>
      </c>
      <c r="F57" s="3" t="s">
        <v>3</v>
      </c>
      <c r="G57" s="23">
        <v>23600</v>
      </c>
      <c r="H57" s="23">
        <v>0</v>
      </c>
      <c r="I57" s="23">
        <f t="shared" si="14"/>
        <v>23600</v>
      </c>
      <c r="J57" s="24" t="s">
        <v>18</v>
      </c>
      <c r="K57" s="14">
        <v>12</v>
      </c>
      <c r="L57" s="14">
        <f t="shared" ref="L57:L63" si="17">K57*12</f>
        <v>144</v>
      </c>
      <c r="M57" s="29">
        <f t="shared" ref="M57:M63" si="18">I57/L57</f>
        <v>163.88888888888889</v>
      </c>
      <c r="N57" s="14">
        <v>2013</v>
      </c>
      <c r="O57" s="7">
        <v>5</v>
      </c>
      <c r="Q57" s="30"/>
      <c r="R57" s="23">
        <v>6157</v>
      </c>
      <c r="S57" s="17">
        <v>0</v>
      </c>
      <c r="T57" s="17">
        <f t="shared" si="13"/>
        <v>6157</v>
      </c>
      <c r="U57" s="5" t="s">
        <v>19</v>
      </c>
      <c r="V57" s="31">
        <v>4</v>
      </c>
      <c r="W57" s="14">
        <f>V57*12</f>
        <v>48</v>
      </c>
      <c r="X57" s="29">
        <f>T57/W57</f>
        <v>128.27083333333334</v>
      </c>
      <c r="Z57" s="7">
        <v>2</v>
      </c>
      <c r="AA57" s="7">
        <v>1</v>
      </c>
      <c r="AB57" s="7">
        <v>2</v>
      </c>
      <c r="AC57" s="7" t="s">
        <v>2</v>
      </c>
      <c r="AD57" s="7" t="s">
        <v>2</v>
      </c>
      <c r="AE57" s="7" t="s">
        <v>2</v>
      </c>
      <c r="AF57" s="3" t="s">
        <v>6</v>
      </c>
      <c r="AG57" s="3" t="s">
        <v>6</v>
      </c>
      <c r="AH57" s="3" t="s">
        <v>6</v>
      </c>
    </row>
    <row r="58" spans="1:34" x14ac:dyDescent="0.25">
      <c r="A58" t="s">
        <v>250</v>
      </c>
      <c r="B58" s="22" t="s">
        <v>91</v>
      </c>
      <c r="C58" s="22" t="s">
        <v>94</v>
      </c>
      <c r="D58" s="22" t="s">
        <v>246</v>
      </c>
      <c r="E58" s="22" t="s">
        <v>258</v>
      </c>
      <c r="F58" s="3" t="s">
        <v>3</v>
      </c>
      <c r="G58" s="23">
        <v>48000</v>
      </c>
      <c r="I58" s="23">
        <f t="shared" si="14"/>
        <v>48000</v>
      </c>
      <c r="J58" s="24">
        <v>10</v>
      </c>
      <c r="K58" s="14">
        <v>10</v>
      </c>
      <c r="L58" s="14">
        <f t="shared" si="17"/>
        <v>120</v>
      </c>
      <c r="M58" s="14">
        <f t="shared" si="18"/>
        <v>400</v>
      </c>
      <c r="N58" s="14">
        <v>2011</v>
      </c>
      <c r="O58" s="7">
        <v>5</v>
      </c>
      <c r="P58" s="1">
        <v>2</v>
      </c>
      <c r="Q58" s="30">
        <f>P58/SUM(O58:P58)</f>
        <v>0.2857142857142857</v>
      </c>
      <c r="R58" s="23">
        <v>13000</v>
      </c>
      <c r="T58" s="17">
        <f t="shared" si="13"/>
        <v>13000</v>
      </c>
      <c r="U58" s="5">
        <v>4</v>
      </c>
      <c r="V58" s="14">
        <v>4</v>
      </c>
      <c r="W58" s="14">
        <f>V58*12</f>
        <v>48</v>
      </c>
      <c r="X58" s="29">
        <f>T58/W58</f>
        <v>270.83333333333331</v>
      </c>
      <c r="Y58" s="7">
        <v>0</v>
      </c>
      <c r="Z58" s="7">
        <v>1</v>
      </c>
      <c r="AA58" s="7">
        <v>2</v>
      </c>
      <c r="AB58" s="7">
        <v>2</v>
      </c>
      <c r="AC58" s="7" t="s">
        <v>2</v>
      </c>
      <c r="AD58" s="7" t="s">
        <v>2</v>
      </c>
      <c r="AE58" s="7" t="s">
        <v>2</v>
      </c>
      <c r="AF58" s="3" t="s">
        <v>5</v>
      </c>
      <c r="AG58" s="3" t="s">
        <v>12</v>
      </c>
      <c r="AH58" s="53" t="s">
        <v>118</v>
      </c>
    </row>
    <row r="59" spans="1:34" x14ac:dyDescent="0.25">
      <c r="A59" t="s">
        <v>168</v>
      </c>
      <c r="B59" s="22" t="s">
        <v>91</v>
      </c>
      <c r="C59" s="22" t="s">
        <v>228</v>
      </c>
      <c r="D59" s="22" t="s">
        <v>241</v>
      </c>
      <c r="E59" s="22" t="s">
        <v>258</v>
      </c>
      <c r="F59" s="3" t="s">
        <v>3</v>
      </c>
      <c r="G59" s="23">
        <v>23366</v>
      </c>
      <c r="I59" s="23">
        <f t="shared" si="14"/>
        <v>23366</v>
      </c>
      <c r="J59" s="24">
        <v>8</v>
      </c>
      <c r="K59" s="14">
        <v>8</v>
      </c>
      <c r="L59" s="14">
        <f t="shared" si="17"/>
        <v>96</v>
      </c>
      <c r="M59" s="29">
        <f t="shared" si="18"/>
        <v>243.39583333333334</v>
      </c>
      <c r="N59" s="14">
        <v>2013</v>
      </c>
      <c r="O59" s="7">
        <v>7</v>
      </c>
      <c r="P59">
        <v>0</v>
      </c>
      <c r="Q59" s="30">
        <f>P59/SUM(O59:P59)</f>
        <v>0</v>
      </c>
      <c r="R59" s="23">
        <v>6000</v>
      </c>
      <c r="T59" s="17">
        <f t="shared" si="13"/>
        <v>6000</v>
      </c>
      <c r="V59" s="31"/>
      <c r="W59" s="14"/>
      <c r="X59" s="29"/>
      <c r="Y59" s="7">
        <v>1</v>
      </c>
      <c r="AB59" s="7">
        <v>6</v>
      </c>
      <c r="AC59" s="7" t="s">
        <v>2</v>
      </c>
      <c r="AD59" s="7" t="s">
        <v>2</v>
      </c>
      <c r="AE59" s="7" t="s">
        <v>2</v>
      </c>
      <c r="AF59" s="3" t="s">
        <v>6</v>
      </c>
      <c r="AG59" s="3" t="s">
        <v>6</v>
      </c>
      <c r="AH59" s="3" t="s">
        <v>6</v>
      </c>
    </row>
    <row r="60" spans="1:34" x14ac:dyDescent="0.25">
      <c r="A60" t="s">
        <v>44</v>
      </c>
      <c r="B60" s="22" t="s">
        <v>92</v>
      </c>
      <c r="C60" s="22" t="s">
        <v>227</v>
      </c>
      <c r="D60" s="22" t="s">
        <v>241</v>
      </c>
      <c r="E60" s="22" t="s">
        <v>258</v>
      </c>
      <c r="F60" s="3" t="s">
        <v>3</v>
      </c>
      <c r="G60" s="23">
        <v>23600</v>
      </c>
      <c r="I60" s="23">
        <f t="shared" si="14"/>
        <v>23600</v>
      </c>
      <c r="J60" s="24">
        <v>15</v>
      </c>
      <c r="K60" s="14">
        <v>15</v>
      </c>
      <c r="L60" s="14">
        <f t="shared" si="17"/>
        <v>180</v>
      </c>
      <c r="M60" s="29">
        <f t="shared" si="18"/>
        <v>131.11111111111111</v>
      </c>
      <c r="N60" s="14">
        <v>2006</v>
      </c>
      <c r="O60" s="7">
        <v>6</v>
      </c>
      <c r="P60">
        <v>0</v>
      </c>
      <c r="Q60" s="30">
        <f>P60/SUM(O60:P60)</f>
        <v>0</v>
      </c>
      <c r="R60" s="23">
        <v>6157</v>
      </c>
      <c r="T60" s="17">
        <f t="shared" si="13"/>
        <v>6157</v>
      </c>
      <c r="U60" s="5">
        <v>10</v>
      </c>
      <c r="V60" s="31">
        <v>10</v>
      </c>
      <c r="W60" s="14">
        <f t="shared" ref="W60:W68" si="19">V60*12</f>
        <v>120</v>
      </c>
      <c r="X60" s="29">
        <f t="shared" ref="X60:X68" si="20">T60/W60</f>
        <v>51.30833333333333</v>
      </c>
      <c r="Y60" s="7">
        <v>0</v>
      </c>
      <c r="Z60" s="7">
        <v>2</v>
      </c>
      <c r="AA60" s="7">
        <v>3</v>
      </c>
      <c r="AB60" s="7">
        <v>1</v>
      </c>
      <c r="AC60" s="7" t="s">
        <v>2</v>
      </c>
      <c r="AD60" s="7" t="s">
        <v>2</v>
      </c>
      <c r="AE60" s="7" t="s">
        <v>1</v>
      </c>
      <c r="AF60" s="3" t="s">
        <v>6</v>
      </c>
      <c r="AG60" s="3" t="s">
        <v>6</v>
      </c>
    </row>
    <row r="61" spans="1:34" x14ac:dyDescent="0.25">
      <c r="A61" t="s">
        <v>170</v>
      </c>
      <c r="B61" s="22" t="s">
        <v>92</v>
      </c>
      <c r="C61" s="22" t="s">
        <v>228</v>
      </c>
      <c r="D61" s="22" t="s">
        <v>242</v>
      </c>
      <c r="E61" s="22" t="s">
        <v>258</v>
      </c>
      <c r="F61" s="3" t="s">
        <v>3</v>
      </c>
      <c r="G61" s="23">
        <v>23600</v>
      </c>
      <c r="I61" s="23">
        <f t="shared" si="14"/>
        <v>23600</v>
      </c>
      <c r="J61" s="24" t="s">
        <v>205</v>
      </c>
      <c r="K61" s="14">
        <v>15</v>
      </c>
      <c r="L61" s="14">
        <f t="shared" si="17"/>
        <v>180</v>
      </c>
      <c r="M61" s="29">
        <f t="shared" si="18"/>
        <v>131.11111111111111</v>
      </c>
      <c r="N61" s="14">
        <v>2012</v>
      </c>
      <c r="O61" s="7">
        <v>6</v>
      </c>
      <c r="Q61" s="30"/>
      <c r="R61" s="23">
        <v>6157</v>
      </c>
      <c r="T61" s="17">
        <f t="shared" si="13"/>
        <v>6157</v>
      </c>
      <c r="U61" s="5" t="s">
        <v>219</v>
      </c>
      <c r="V61" s="31">
        <v>2.5</v>
      </c>
      <c r="W61" s="14">
        <f t="shared" si="19"/>
        <v>30</v>
      </c>
      <c r="X61" s="29">
        <f t="shared" si="20"/>
        <v>205.23333333333332</v>
      </c>
      <c r="Y61" s="7">
        <v>2</v>
      </c>
      <c r="AA61" s="7">
        <v>4</v>
      </c>
      <c r="AC61" s="7" t="s">
        <v>2</v>
      </c>
      <c r="AD61" s="7" t="s">
        <v>2</v>
      </c>
      <c r="AE61" s="7" t="s">
        <v>2</v>
      </c>
      <c r="AF61" s="3" t="s">
        <v>6</v>
      </c>
      <c r="AG61" s="3" t="s">
        <v>6</v>
      </c>
      <c r="AH61" s="3" t="s">
        <v>6</v>
      </c>
    </row>
    <row r="62" spans="1:34" x14ac:dyDescent="0.25">
      <c r="A62" t="s">
        <v>174</v>
      </c>
      <c r="B62" s="22" t="s">
        <v>91</v>
      </c>
      <c r="C62" s="22" t="s">
        <v>227</v>
      </c>
      <c r="D62" s="22" t="s">
        <v>246</v>
      </c>
      <c r="E62" s="22" t="s">
        <v>258</v>
      </c>
      <c r="F62" s="3" t="s">
        <v>3</v>
      </c>
      <c r="G62" s="23">
        <v>47640</v>
      </c>
      <c r="I62" s="23">
        <f t="shared" si="14"/>
        <v>47640</v>
      </c>
      <c r="J62" s="24">
        <v>11</v>
      </c>
      <c r="K62" s="14">
        <v>11</v>
      </c>
      <c r="L62" s="14">
        <f t="shared" si="17"/>
        <v>132</v>
      </c>
      <c r="M62" s="29">
        <f t="shared" si="18"/>
        <v>360.90909090909093</v>
      </c>
      <c r="N62" s="14">
        <v>2008</v>
      </c>
      <c r="O62" s="7">
        <v>6</v>
      </c>
      <c r="P62">
        <v>0</v>
      </c>
      <c r="Q62" s="30">
        <f>P62/SUM(O62:P62)</f>
        <v>0</v>
      </c>
      <c r="R62" s="23">
        <v>13232</v>
      </c>
      <c r="T62" s="17">
        <f t="shared" si="13"/>
        <v>13232</v>
      </c>
      <c r="U62" s="5">
        <v>2.5</v>
      </c>
      <c r="V62" s="31">
        <v>2.5</v>
      </c>
      <c r="W62" s="14">
        <f t="shared" si="19"/>
        <v>30</v>
      </c>
      <c r="X62" s="29">
        <f t="shared" si="20"/>
        <v>441.06666666666666</v>
      </c>
      <c r="Y62" s="7">
        <v>0</v>
      </c>
      <c r="Z62" s="7">
        <v>1</v>
      </c>
      <c r="AA62" s="7">
        <v>2</v>
      </c>
      <c r="AB62" s="7">
        <v>3</v>
      </c>
      <c r="AC62" s="7" t="s">
        <v>2</v>
      </c>
      <c r="AD62" s="7" t="s">
        <v>2</v>
      </c>
      <c r="AE62" s="7" t="s">
        <v>2</v>
      </c>
      <c r="AF62" s="3" t="s">
        <v>5</v>
      </c>
      <c r="AG62" s="3" t="s">
        <v>5</v>
      </c>
      <c r="AH62" s="3" t="s">
        <v>5</v>
      </c>
    </row>
    <row r="63" spans="1:34" x14ac:dyDescent="0.25">
      <c r="A63" t="s">
        <v>35</v>
      </c>
      <c r="B63" s="22" t="s">
        <v>91</v>
      </c>
      <c r="C63" s="22" t="s">
        <v>227</v>
      </c>
      <c r="D63" s="22" t="s">
        <v>241</v>
      </c>
      <c r="E63" s="22" t="s">
        <v>258</v>
      </c>
      <c r="F63" s="3" t="s">
        <v>3</v>
      </c>
      <c r="G63" s="23">
        <v>50000</v>
      </c>
      <c r="H63" s="23">
        <v>0</v>
      </c>
      <c r="I63" s="23">
        <f t="shared" si="14"/>
        <v>50000</v>
      </c>
      <c r="J63" s="24" t="s">
        <v>36</v>
      </c>
      <c r="K63" s="14">
        <v>4</v>
      </c>
      <c r="L63" s="14">
        <f t="shared" si="17"/>
        <v>48</v>
      </c>
      <c r="M63" s="29">
        <f t="shared" si="18"/>
        <v>1041.6666666666667</v>
      </c>
      <c r="N63" s="14">
        <v>2009</v>
      </c>
      <c r="O63" s="7">
        <v>7</v>
      </c>
      <c r="P63">
        <v>1</v>
      </c>
      <c r="Q63" s="30">
        <f>P63/SUM(O63:P63)</f>
        <v>0.125</v>
      </c>
      <c r="R63" s="23">
        <v>13750</v>
      </c>
      <c r="T63" s="17">
        <f t="shared" si="13"/>
        <v>13750</v>
      </c>
      <c r="U63" s="5" t="s">
        <v>37</v>
      </c>
      <c r="V63" s="31">
        <v>3</v>
      </c>
      <c r="W63" s="14">
        <f t="shared" si="19"/>
        <v>36</v>
      </c>
      <c r="X63" s="29">
        <f t="shared" si="20"/>
        <v>381.94444444444446</v>
      </c>
      <c r="Y63" s="7">
        <v>3</v>
      </c>
      <c r="Z63" s="7">
        <v>1</v>
      </c>
      <c r="AA63" s="7">
        <v>2</v>
      </c>
      <c r="AB63" s="7">
        <v>1</v>
      </c>
      <c r="AC63" s="7" t="s">
        <v>2</v>
      </c>
      <c r="AD63" s="7" t="s">
        <v>2</v>
      </c>
      <c r="AE63" s="7" t="s">
        <v>2</v>
      </c>
      <c r="AF63" s="3" t="s">
        <v>21</v>
      </c>
      <c r="AG63" s="3" t="s">
        <v>5</v>
      </c>
      <c r="AH63" s="3" t="s">
        <v>6</v>
      </c>
    </row>
    <row r="64" spans="1:34" x14ac:dyDescent="0.25">
      <c r="A64" t="s">
        <v>251</v>
      </c>
      <c r="B64" s="22" t="s">
        <v>92</v>
      </c>
      <c r="C64" s="22" t="s">
        <v>94</v>
      </c>
      <c r="D64" s="22" t="s">
        <v>242</v>
      </c>
      <c r="E64" s="22" t="s">
        <v>258</v>
      </c>
      <c r="K64" s="14"/>
      <c r="L64" s="14"/>
      <c r="M64" s="14"/>
      <c r="N64" s="14"/>
      <c r="O64" s="7">
        <v>7</v>
      </c>
      <c r="P64">
        <v>1</v>
      </c>
      <c r="Q64" s="30">
        <f>P64/SUM(O64:P64)</f>
        <v>0.125</v>
      </c>
      <c r="R64" s="23">
        <v>6157</v>
      </c>
      <c r="T64" s="17">
        <f t="shared" si="13"/>
        <v>6157</v>
      </c>
      <c r="U64" s="5">
        <v>2.5</v>
      </c>
      <c r="V64" s="14">
        <v>2.5</v>
      </c>
      <c r="W64" s="14">
        <f t="shared" si="19"/>
        <v>30</v>
      </c>
      <c r="X64" s="29">
        <f t="shared" si="20"/>
        <v>205.23333333333332</v>
      </c>
      <c r="Y64" s="7">
        <v>2</v>
      </c>
      <c r="Z64" s="7">
        <v>1</v>
      </c>
      <c r="AA64" s="7">
        <v>3</v>
      </c>
      <c r="AB64" s="7">
        <v>1</v>
      </c>
      <c r="AC64" s="7" t="s">
        <v>2</v>
      </c>
      <c r="AD64" s="7" t="s">
        <v>2</v>
      </c>
      <c r="AE64" s="7" t="s">
        <v>2</v>
      </c>
      <c r="AF64" s="3" t="s">
        <v>6</v>
      </c>
      <c r="AG64" s="3" t="s">
        <v>6</v>
      </c>
      <c r="AH64" s="3" t="s">
        <v>6</v>
      </c>
    </row>
    <row r="65" spans="1:34" x14ac:dyDescent="0.25">
      <c r="A65" t="s">
        <v>25</v>
      </c>
      <c r="B65" s="22" t="s">
        <v>91</v>
      </c>
      <c r="C65" s="22" t="s">
        <v>228</v>
      </c>
      <c r="D65" s="22" t="s">
        <v>241</v>
      </c>
      <c r="E65" s="22" t="s">
        <v>258</v>
      </c>
      <c r="F65" s="3" t="s">
        <v>3</v>
      </c>
      <c r="G65" s="23">
        <v>50750</v>
      </c>
      <c r="H65" s="23">
        <v>0</v>
      </c>
      <c r="I65" s="23">
        <f t="shared" ref="I65:I75" si="21">SUM(G65:H65)</f>
        <v>50750</v>
      </c>
      <c r="J65" s="24">
        <v>13</v>
      </c>
      <c r="K65" s="14">
        <v>13</v>
      </c>
      <c r="L65" s="14">
        <f>K65*12</f>
        <v>156</v>
      </c>
      <c r="M65" s="29">
        <f>I65/L65</f>
        <v>325.32051282051282</v>
      </c>
      <c r="N65" s="14">
        <v>2006</v>
      </c>
      <c r="O65" s="7">
        <v>9</v>
      </c>
      <c r="P65">
        <v>0</v>
      </c>
      <c r="Q65" s="30">
        <f>P65/SUM(O65:P65)</f>
        <v>0</v>
      </c>
      <c r="R65" s="23">
        <v>12000</v>
      </c>
      <c r="S65" s="17">
        <v>0</v>
      </c>
      <c r="T65" s="17">
        <f t="shared" si="13"/>
        <v>12000</v>
      </c>
      <c r="U65" s="5">
        <v>4</v>
      </c>
      <c r="V65" s="31">
        <v>4</v>
      </c>
      <c r="W65" s="14">
        <f t="shared" si="19"/>
        <v>48</v>
      </c>
      <c r="X65" s="29">
        <f t="shared" si="20"/>
        <v>250</v>
      </c>
      <c r="Y65" s="7">
        <v>0</v>
      </c>
      <c r="Z65" s="7">
        <v>4</v>
      </c>
      <c r="AA65" s="7">
        <v>2</v>
      </c>
      <c r="AB65" s="7">
        <v>3</v>
      </c>
      <c r="AC65" s="7" t="s">
        <v>2</v>
      </c>
      <c r="AD65" s="7" t="s">
        <v>2</v>
      </c>
      <c r="AE65" s="7" t="s">
        <v>2</v>
      </c>
      <c r="AF65" s="3" t="s">
        <v>21</v>
      </c>
      <c r="AG65" s="3" t="s">
        <v>12</v>
      </c>
      <c r="AH65" s="3" t="s">
        <v>12</v>
      </c>
    </row>
    <row r="66" spans="1:34" x14ac:dyDescent="0.25">
      <c r="A66" t="s">
        <v>191</v>
      </c>
      <c r="B66" s="22" t="s">
        <v>92</v>
      </c>
      <c r="C66" s="22" t="s">
        <v>94</v>
      </c>
      <c r="D66" s="22" t="s">
        <v>241</v>
      </c>
      <c r="E66" s="22" t="s">
        <v>258</v>
      </c>
      <c r="F66" s="3" t="s">
        <v>3</v>
      </c>
      <c r="G66" s="23">
        <v>23600</v>
      </c>
      <c r="I66" s="23">
        <f t="shared" si="21"/>
        <v>23600</v>
      </c>
      <c r="J66" s="24">
        <v>12</v>
      </c>
      <c r="K66" s="14">
        <v>12</v>
      </c>
      <c r="L66" s="14">
        <f>K66*12</f>
        <v>144</v>
      </c>
      <c r="M66" s="29">
        <f>I66/L66</f>
        <v>163.88888888888889</v>
      </c>
      <c r="N66" s="14">
        <v>2014</v>
      </c>
      <c r="O66" s="7">
        <v>7</v>
      </c>
      <c r="Q66" s="30"/>
      <c r="R66" s="23">
        <v>6157</v>
      </c>
      <c r="T66" s="17">
        <f t="shared" ref="T66:T97" si="22">SUM(R66:S66)</f>
        <v>6157</v>
      </c>
      <c r="U66" s="5">
        <v>2.5</v>
      </c>
      <c r="V66" s="31">
        <v>2.5</v>
      </c>
      <c r="W66" s="14">
        <f t="shared" si="19"/>
        <v>30</v>
      </c>
      <c r="X66" s="29">
        <f t="shared" si="20"/>
        <v>205.23333333333332</v>
      </c>
      <c r="Y66" s="7">
        <v>5</v>
      </c>
      <c r="Z66" s="7">
        <v>1</v>
      </c>
      <c r="AB66" s="7">
        <v>1</v>
      </c>
      <c r="AC66" s="7" t="s">
        <v>2</v>
      </c>
      <c r="AF66" s="3" t="s">
        <v>6</v>
      </c>
      <c r="AG66" s="3" t="s">
        <v>6</v>
      </c>
      <c r="AH66" s="3" t="s">
        <v>6</v>
      </c>
    </row>
    <row r="67" spans="1:34" x14ac:dyDescent="0.25">
      <c r="A67" t="s">
        <v>43</v>
      </c>
      <c r="B67" s="22" t="s">
        <v>91</v>
      </c>
      <c r="C67" s="22" t="s">
        <v>227</v>
      </c>
      <c r="D67" s="22" t="s">
        <v>241</v>
      </c>
      <c r="E67" s="22" t="s">
        <v>258</v>
      </c>
      <c r="F67" s="3" t="s">
        <v>8</v>
      </c>
      <c r="G67" s="23">
        <v>55000</v>
      </c>
      <c r="H67" s="23">
        <v>7700</v>
      </c>
      <c r="I67" s="23">
        <f t="shared" si="21"/>
        <v>62700</v>
      </c>
      <c r="J67" s="24">
        <v>13</v>
      </c>
      <c r="K67" s="14">
        <v>13</v>
      </c>
      <c r="L67" s="14">
        <f>K67*12</f>
        <v>156</v>
      </c>
      <c r="M67" s="29">
        <f>I67/L67</f>
        <v>401.92307692307691</v>
      </c>
      <c r="N67" s="14">
        <v>2015</v>
      </c>
      <c r="O67" s="7">
        <v>6</v>
      </c>
      <c r="P67">
        <v>0</v>
      </c>
      <c r="Q67" s="30">
        <f t="shared" ref="Q67:Q74" si="23">P67/SUM(O67:P67)</f>
        <v>0</v>
      </c>
      <c r="R67" s="23">
        <v>15237</v>
      </c>
      <c r="T67" s="17">
        <f t="shared" si="22"/>
        <v>15237</v>
      </c>
      <c r="U67" s="5">
        <v>5</v>
      </c>
      <c r="V67" s="31">
        <v>5</v>
      </c>
      <c r="W67" s="14">
        <f t="shared" si="19"/>
        <v>60</v>
      </c>
      <c r="X67" s="29">
        <f t="shared" si="20"/>
        <v>253.95</v>
      </c>
      <c r="Y67" s="7">
        <v>0</v>
      </c>
      <c r="Z67" s="7">
        <v>2</v>
      </c>
      <c r="AA67" s="7">
        <v>2</v>
      </c>
      <c r="AB67" s="7">
        <v>2</v>
      </c>
      <c r="AC67" s="7" t="s">
        <v>2</v>
      </c>
      <c r="AD67" s="7" t="s">
        <v>2</v>
      </c>
      <c r="AE67" s="7" t="s">
        <v>2</v>
      </c>
    </row>
    <row r="68" spans="1:34" x14ac:dyDescent="0.25">
      <c r="A68" t="s">
        <v>23</v>
      </c>
      <c r="B68" s="22" t="s">
        <v>91</v>
      </c>
      <c r="C68" s="22" t="s">
        <v>227</v>
      </c>
      <c r="D68" s="22" t="s">
        <v>246</v>
      </c>
      <c r="E68" s="22" t="s">
        <v>259</v>
      </c>
      <c r="F68" s="3" t="s">
        <v>3</v>
      </c>
      <c r="G68" s="23">
        <v>45450</v>
      </c>
      <c r="I68" s="23">
        <f t="shared" si="21"/>
        <v>45450</v>
      </c>
      <c r="J68" s="24">
        <v>12</v>
      </c>
      <c r="K68" s="14">
        <v>12</v>
      </c>
      <c r="L68" s="14">
        <f>K68*12</f>
        <v>144</v>
      </c>
      <c r="M68" s="29">
        <f>I68/L68</f>
        <v>315.625</v>
      </c>
      <c r="N68" s="14">
        <v>2007</v>
      </c>
      <c r="O68" s="7">
        <v>6</v>
      </c>
      <c r="P68">
        <v>0</v>
      </c>
      <c r="Q68" s="30">
        <f t="shared" si="23"/>
        <v>0</v>
      </c>
      <c r="R68" s="23">
        <v>12600</v>
      </c>
      <c r="T68" s="17">
        <f t="shared" si="22"/>
        <v>12600</v>
      </c>
      <c r="U68" s="5">
        <v>3</v>
      </c>
      <c r="V68" s="31">
        <v>3</v>
      </c>
      <c r="W68" s="14">
        <f t="shared" si="19"/>
        <v>36</v>
      </c>
      <c r="X68" s="29">
        <f t="shared" si="20"/>
        <v>350</v>
      </c>
      <c r="Y68" s="7">
        <v>1</v>
      </c>
      <c r="Z68" s="7">
        <v>1</v>
      </c>
      <c r="AB68" s="7">
        <v>4</v>
      </c>
      <c r="AC68" s="7" t="s">
        <v>2</v>
      </c>
      <c r="AD68" s="7" t="s">
        <v>2</v>
      </c>
      <c r="AE68" s="7" t="s">
        <v>2</v>
      </c>
      <c r="AF68" s="3" t="s">
        <v>6</v>
      </c>
      <c r="AG68" s="3" t="s">
        <v>12</v>
      </c>
      <c r="AH68" s="3" t="s">
        <v>6</v>
      </c>
    </row>
    <row r="69" spans="1:34" x14ac:dyDescent="0.25">
      <c r="A69" t="s">
        <v>122</v>
      </c>
      <c r="B69" s="22" t="s">
        <v>92</v>
      </c>
      <c r="C69" s="22" t="s">
        <v>229</v>
      </c>
      <c r="D69" s="22" t="s">
        <v>246</v>
      </c>
      <c r="E69" s="22" t="s">
        <v>259</v>
      </c>
      <c r="F69" s="3" t="s">
        <v>3</v>
      </c>
      <c r="G69" s="23">
        <v>21105</v>
      </c>
      <c r="I69" s="23">
        <f t="shared" si="21"/>
        <v>21105</v>
      </c>
      <c r="J69" s="24" t="s">
        <v>4</v>
      </c>
      <c r="K69" s="14"/>
      <c r="L69" s="14"/>
      <c r="M69" s="29"/>
      <c r="N69" s="14">
        <v>2008</v>
      </c>
      <c r="O69" s="7">
        <v>6</v>
      </c>
      <c r="P69">
        <v>0</v>
      </c>
      <c r="Q69" s="30">
        <f t="shared" si="23"/>
        <v>0</v>
      </c>
      <c r="R69" s="23">
        <v>6157</v>
      </c>
      <c r="T69" s="17">
        <f t="shared" si="22"/>
        <v>6157</v>
      </c>
      <c r="U69" s="5" t="s">
        <v>4</v>
      </c>
      <c r="V69" s="31"/>
      <c r="W69" s="14"/>
      <c r="X69" s="29"/>
      <c r="Y69" s="7">
        <v>1</v>
      </c>
      <c r="AA69" s="7">
        <v>4</v>
      </c>
      <c r="AB69" s="7">
        <v>1</v>
      </c>
      <c r="AC69" s="7" t="s">
        <v>1</v>
      </c>
      <c r="AD69" s="7" t="s">
        <v>2</v>
      </c>
      <c r="AE69" s="7" t="s">
        <v>1</v>
      </c>
      <c r="AF69" s="3" t="s">
        <v>4</v>
      </c>
      <c r="AG69" s="3" t="s">
        <v>4</v>
      </c>
      <c r="AH69" s="3" t="s">
        <v>4</v>
      </c>
    </row>
    <row r="70" spans="1:34" x14ac:dyDescent="0.25">
      <c r="A70" t="s">
        <v>123</v>
      </c>
      <c r="B70" s="22" t="s">
        <v>91</v>
      </c>
      <c r="C70" s="22" t="s">
        <v>227</v>
      </c>
      <c r="D70" s="22" t="s">
        <v>242</v>
      </c>
      <c r="E70" s="22" t="s">
        <v>259</v>
      </c>
      <c r="F70" s="3" t="s">
        <v>3</v>
      </c>
      <c r="G70" s="23">
        <v>42000</v>
      </c>
      <c r="I70" s="23">
        <f t="shared" si="21"/>
        <v>42000</v>
      </c>
      <c r="J70" s="24">
        <v>12</v>
      </c>
      <c r="K70" s="14">
        <v>12</v>
      </c>
      <c r="L70" s="14">
        <f t="shared" ref="L70:L78" si="24">K70*12</f>
        <v>144</v>
      </c>
      <c r="M70" s="29">
        <f t="shared" ref="M70:M78" si="25">I70/L70</f>
        <v>291.66666666666669</v>
      </c>
      <c r="N70" s="14">
        <v>2009</v>
      </c>
      <c r="O70" s="7">
        <v>5</v>
      </c>
      <c r="P70">
        <v>0</v>
      </c>
      <c r="Q70" s="30">
        <f t="shared" si="23"/>
        <v>0</v>
      </c>
      <c r="R70" s="23">
        <v>12500</v>
      </c>
      <c r="T70" s="17">
        <f t="shared" si="22"/>
        <v>12500</v>
      </c>
      <c r="U70" s="5">
        <v>12</v>
      </c>
      <c r="V70" s="31">
        <v>12</v>
      </c>
      <c r="W70" s="14">
        <f t="shared" ref="W70:W78" si="26">V70*12</f>
        <v>144</v>
      </c>
      <c r="X70" s="29">
        <f t="shared" ref="X70:X78" si="27">T70/W70</f>
        <v>86.805555555555557</v>
      </c>
      <c r="Y70" s="7">
        <v>2</v>
      </c>
      <c r="AA70" s="7">
        <v>1</v>
      </c>
      <c r="AB70" s="7">
        <v>2</v>
      </c>
      <c r="AC70" s="7" t="s">
        <v>1</v>
      </c>
      <c r="AD70" s="7" t="s">
        <v>2</v>
      </c>
      <c r="AE70" s="7" t="s">
        <v>2</v>
      </c>
      <c r="AF70" s="3" t="s">
        <v>4</v>
      </c>
      <c r="AG70" s="3" t="s">
        <v>6</v>
      </c>
      <c r="AH70" s="3" t="s">
        <v>6</v>
      </c>
    </row>
    <row r="71" spans="1:34" x14ac:dyDescent="0.25">
      <c r="A71" t="s">
        <v>124</v>
      </c>
      <c r="B71" s="22" t="s">
        <v>91</v>
      </c>
      <c r="C71" s="22" t="s">
        <v>94</v>
      </c>
      <c r="D71" s="22" t="s">
        <v>246</v>
      </c>
      <c r="E71" s="22" t="s">
        <v>259</v>
      </c>
      <c r="F71" s="3" t="s">
        <v>3</v>
      </c>
      <c r="G71" s="23">
        <v>45000</v>
      </c>
      <c r="I71" s="23">
        <f t="shared" si="21"/>
        <v>45000</v>
      </c>
      <c r="J71" s="24">
        <v>12</v>
      </c>
      <c r="K71" s="14">
        <v>12</v>
      </c>
      <c r="L71" s="14">
        <f t="shared" si="24"/>
        <v>144</v>
      </c>
      <c r="M71" s="29">
        <f t="shared" si="25"/>
        <v>312.5</v>
      </c>
      <c r="N71" s="14">
        <v>2014</v>
      </c>
      <c r="O71" s="7">
        <v>6</v>
      </c>
      <c r="P71">
        <v>0</v>
      </c>
      <c r="Q71" s="30">
        <f t="shared" si="23"/>
        <v>0</v>
      </c>
      <c r="R71" s="23">
        <v>11692</v>
      </c>
      <c r="T71" s="17">
        <f t="shared" si="22"/>
        <v>11692</v>
      </c>
      <c r="U71" s="5">
        <v>4</v>
      </c>
      <c r="V71" s="31">
        <v>4</v>
      </c>
      <c r="W71" s="14">
        <f t="shared" si="26"/>
        <v>48</v>
      </c>
      <c r="X71" s="29">
        <f t="shared" si="27"/>
        <v>243.58333333333334</v>
      </c>
      <c r="Y71" s="7">
        <v>1</v>
      </c>
      <c r="Z71" s="7">
        <v>3</v>
      </c>
      <c r="AB71" s="7">
        <v>2</v>
      </c>
      <c r="AC71" s="7" t="s">
        <v>2</v>
      </c>
      <c r="AD71" s="7" t="s">
        <v>2</v>
      </c>
      <c r="AE71" s="7" t="s">
        <v>2</v>
      </c>
      <c r="AF71" s="3" t="s">
        <v>6</v>
      </c>
      <c r="AG71" s="3" t="s">
        <v>5</v>
      </c>
      <c r="AH71" s="3" t="s">
        <v>5</v>
      </c>
    </row>
    <row r="72" spans="1:34" x14ac:dyDescent="0.25">
      <c r="A72" t="s">
        <v>126</v>
      </c>
      <c r="B72" s="22" t="s">
        <v>91</v>
      </c>
      <c r="C72" s="22" t="s">
        <v>227</v>
      </c>
      <c r="D72" s="22" t="s">
        <v>246</v>
      </c>
      <c r="E72" s="22" t="s">
        <v>259</v>
      </c>
      <c r="F72" s="3" t="s">
        <v>3</v>
      </c>
      <c r="G72" s="23">
        <v>21105</v>
      </c>
      <c r="I72" s="23">
        <f t="shared" si="21"/>
        <v>21105</v>
      </c>
      <c r="J72" s="24">
        <v>10</v>
      </c>
      <c r="K72" s="14">
        <v>10</v>
      </c>
      <c r="L72" s="14">
        <f t="shared" si="24"/>
        <v>120</v>
      </c>
      <c r="M72" s="29">
        <f t="shared" si="25"/>
        <v>175.875</v>
      </c>
      <c r="N72" s="14">
        <v>2012</v>
      </c>
      <c r="O72" s="7">
        <v>5</v>
      </c>
      <c r="P72">
        <v>1</v>
      </c>
      <c r="Q72" s="30">
        <f t="shared" si="23"/>
        <v>0.16666666666666666</v>
      </c>
      <c r="R72" s="23">
        <v>6157</v>
      </c>
      <c r="S72" s="17">
        <v>200</v>
      </c>
      <c r="T72" s="17">
        <f t="shared" si="22"/>
        <v>6357</v>
      </c>
      <c r="U72" s="5">
        <v>3</v>
      </c>
      <c r="V72" s="31">
        <v>3</v>
      </c>
      <c r="W72" s="14">
        <f t="shared" si="26"/>
        <v>36</v>
      </c>
      <c r="X72" s="29">
        <f t="shared" si="27"/>
        <v>176.58333333333334</v>
      </c>
      <c r="Y72" s="7">
        <v>0</v>
      </c>
      <c r="Z72" s="7">
        <v>2</v>
      </c>
      <c r="AA72" s="7">
        <v>3</v>
      </c>
      <c r="AB72" s="7">
        <v>0</v>
      </c>
      <c r="AC72" s="7" t="s">
        <v>2</v>
      </c>
      <c r="AD72" s="7" t="s">
        <v>2</v>
      </c>
      <c r="AE72" s="7" t="s">
        <v>2</v>
      </c>
      <c r="AF72" s="3" t="s">
        <v>6</v>
      </c>
      <c r="AG72" s="3" t="s">
        <v>6</v>
      </c>
      <c r="AH72" s="3" t="s">
        <v>6</v>
      </c>
    </row>
    <row r="73" spans="1:34" x14ac:dyDescent="0.25">
      <c r="A73" t="s">
        <v>127</v>
      </c>
      <c r="B73" s="22" t="s">
        <v>91</v>
      </c>
      <c r="C73" s="22" t="s">
        <v>227</v>
      </c>
      <c r="D73" s="22" t="s">
        <v>244</v>
      </c>
      <c r="E73" s="22" t="s">
        <v>259</v>
      </c>
      <c r="F73" s="3" t="s">
        <v>3</v>
      </c>
      <c r="G73" s="23">
        <v>40000</v>
      </c>
      <c r="H73" s="23">
        <v>0</v>
      </c>
      <c r="I73" s="23">
        <f t="shared" si="21"/>
        <v>40000</v>
      </c>
      <c r="J73" s="24" t="s">
        <v>195</v>
      </c>
      <c r="K73" s="14">
        <v>12</v>
      </c>
      <c r="L73" s="14">
        <f t="shared" si="24"/>
        <v>144</v>
      </c>
      <c r="M73" s="29">
        <f t="shared" si="25"/>
        <v>277.77777777777777</v>
      </c>
      <c r="N73" s="14">
        <v>2011</v>
      </c>
      <c r="O73" s="7">
        <v>6</v>
      </c>
      <c r="P73">
        <v>0</v>
      </c>
      <c r="Q73" s="30">
        <f t="shared" si="23"/>
        <v>0</v>
      </c>
      <c r="R73" s="23">
        <v>12000</v>
      </c>
      <c r="T73" s="17">
        <f t="shared" si="22"/>
        <v>12000</v>
      </c>
      <c r="U73" s="21" t="s">
        <v>238</v>
      </c>
      <c r="V73" s="31">
        <v>4.5</v>
      </c>
      <c r="W73" s="14">
        <f t="shared" si="26"/>
        <v>54</v>
      </c>
      <c r="X73" s="29">
        <f t="shared" si="27"/>
        <v>222.22222222222223</v>
      </c>
      <c r="Y73" s="7">
        <v>2</v>
      </c>
      <c r="Z73" s="7">
        <v>0</v>
      </c>
      <c r="AA73" s="7">
        <v>1</v>
      </c>
      <c r="AB73" s="7">
        <v>3</v>
      </c>
      <c r="AC73" s="7" t="s">
        <v>2</v>
      </c>
      <c r="AD73" s="7" t="s">
        <v>2</v>
      </c>
      <c r="AE73" s="7" t="s">
        <v>2</v>
      </c>
      <c r="AF73" s="3" t="s">
        <v>5</v>
      </c>
      <c r="AG73" s="3" t="s">
        <v>5</v>
      </c>
      <c r="AH73" s="3" t="s">
        <v>5</v>
      </c>
    </row>
    <row r="74" spans="1:34" x14ac:dyDescent="0.25">
      <c r="A74" t="s">
        <v>128</v>
      </c>
      <c r="B74" s="22" t="s">
        <v>91</v>
      </c>
      <c r="C74" s="22" t="s">
        <v>94</v>
      </c>
      <c r="D74" s="22" t="s">
        <v>242</v>
      </c>
      <c r="E74" s="22" t="s">
        <v>259</v>
      </c>
      <c r="F74" s="3" t="s">
        <v>3</v>
      </c>
      <c r="G74" s="23">
        <v>40000</v>
      </c>
      <c r="I74" s="23">
        <f t="shared" si="21"/>
        <v>40000</v>
      </c>
      <c r="J74" s="28" t="s">
        <v>236</v>
      </c>
      <c r="K74" s="14">
        <v>13</v>
      </c>
      <c r="L74" s="14">
        <f t="shared" si="24"/>
        <v>156</v>
      </c>
      <c r="M74" s="29">
        <f t="shared" si="25"/>
        <v>256.41025641025641</v>
      </c>
      <c r="N74" s="14">
        <v>2012</v>
      </c>
      <c r="O74" s="7">
        <v>6</v>
      </c>
      <c r="P74">
        <v>0</v>
      </c>
      <c r="Q74" s="30">
        <f t="shared" si="23"/>
        <v>0</v>
      </c>
      <c r="R74" s="23">
        <v>12000</v>
      </c>
      <c r="T74" s="17">
        <f t="shared" si="22"/>
        <v>12000</v>
      </c>
      <c r="U74" s="5">
        <v>4</v>
      </c>
      <c r="V74" s="31">
        <v>4</v>
      </c>
      <c r="W74" s="14">
        <f t="shared" si="26"/>
        <v>48</v>
      </c>
      <c r="X74" s="29">
        <f t="shared" si="27"/>
        <v>250</v>
      </c>
      <c r="Y74" s="7">
        <v>3</v>
      </c>
      <c r="Z74" s="7">
        <v>3</v>
      </c>
      <c r="AA74" s="7">
        <v>0</v>
      </c>
      <c r="AB74" s="7">
        <v>0</v>
      </c>
      <c r="AC74" s="7" t="s">
        <v>2</v>
      </c>
      <c r="AD74" s="7" t="s">
        <v>2</v>
      </c>
      <c r="AE74" s="7" t="s">
        <v>2</v>
      </c>
      <c r="AF74" s="3" t="s">
        <v>6</v>
      </c>
      <c r="AG74" s="3" t="s">
        <v>6</v>
      </c>
      <c r="AH74" s="3" t="s">
        <v>6</v>
      </c>
    </row>
    <row r="75" spans="1:34" x14ac:dyDescent="0.25">
      <c r="A75" t="s">
        <v>130</v>
      </c>
      <c r="B75" s="22" t="s">
        <v>92</v>
      </c>
      <c r="C75" s="22" t="s">
        <v>229</v>
      </c>
      <c r="D75" s="22" t="s">
        <v>244</v>
      </c>
      <c r="E75" s="22" t="s">
        <v>259</v>
      </c>
      <c r="F75" s="3" t="s">
        <v>3</v>
      </c>
      <c r="G75" s="23">
        <v>20000</v>
      </c>
      <c r="I75" s="23">
        <f t="shared" si="21"/>
        <v>20000</v>
      </c>
      <c r="J75" s="24" t="s">
        <v>196</v>
      </c>
      <c r="K75" s="14">
        <v>10</v>
      </c>
      <c r="L75" s="14">
        <f t="shared" si="24"/>
        <v>120</v>
      </c>
      <c r="M75" s="29">
        <f t="shared" si="25"/>
        <v>166.66666666666666</v>
      </c>
      <c r="N75" s="14">
        <v>2012</v>
      </c>
      <c r="Q75" s="30"/>
      <c r="R75" s="23">
        <v>6000</v>
      </c>
      <c r="T75" s="17">
        <f t="shared" si="22"/>
        <v>6000</v>
      </c>
      <c r="U75" s="5" t="s">
        <v>215</v>
      </c>
      <c r="V75" s="31">
        <v>2.5</v>
      </c>
      <c r="W75" s="14">
        <f t="shared" si="26"/>
        <v>30</v>
      </c>
      <c r="X75" s="29">
        <f t="shared" si="27"/>
        <v>200</v>
      </c>
      <c r="Z75" s="7">
        <v>1</v>
      </c>
      <c r="AA75" s="7">
        <v>2</v>
      </c>
      <c r="AB75" s="7">
        <v>3</v>
      </c>
      <c r="AC75" s="7" t="s">
        <v>2</v>
      </c>
      <c r="AD75" s="7" t="s">
        <v>2</v>
      </c>
      <c r="AE75" s="7" t="s">
        <v>2</v>
      </c>
      <c r="AF75" s="3" t="s">
        <v>6</v>
      </c>
      <c r="AG75" s="3" t="s">
        <v>6</v>
      </c>
      <c r="AH75" s="3" t="s">
        <v>6</v>
      </c>
    </row>
    <row r="76" spans="1:34" x14ac:dyDescent="0.25">
      <c r="A76" t="s">
        <v>239</v>
      </c>
      <c r="B76" s="22" t="s">
        <v>91</v>
      </c>
      <c r="C76" s="22" t="s">
        <v>227</v>
      </c>
      <c r="D76" s="22" t="s">
        <v>246</v>
      </c>
      <c r="E76" s="22" t="s">
        <v>259</v>
      </c>
      <c r="F76" s="3" t="s">
        <v>3</v>
      </c>
      <c r="G76" s="23">
        <v>41000</v>
      </c>
      <c r="I76" s="23">
        <v>41000</v>
      </c>
      <c r="J76" s="51">
        <v>42097</v>
      </c>
      <c r="K76" s="14">
        <v>3.5</v>
      </c>
      <c r="L76" s="14">
        <f t="shared" si="24"/>
        <v>42</v>
      </c>
      <c r="M76" s="29">
        <f t="shared" si="25"/>
        <v>976.19047619047615</v>
      </c>
      <c r="N76" s="14">
        <v>1995</v>
      </c>
      <c r="O76" s="7">
        <v>6</v>
      </c>
      <c r="Q76" s="30"/>
      <c r="R76" s="23">
        <v>12302</v>
      </c>
      <c r="T76" s="17">
        <v>12302</v>
      </c>
      <c r="U76" s="52">
        <v>42097</v>
      </c>
      <c r="V76" s="31">
        <v>3.5</v>
      </c>
      <c r="W76" s="14">
        <f t="shared" si="26"/>
        <v>42</v>
      </c>
      <c r="X76" s="29">
        <f t="shared" si="27"/>
        <v>292.90476190476193</v>
      </c>
      <c r="Y76" s="7">
        <v>1</v>
      </c>
      <c r="Z76" s="7">
        <v>2</v>
      </c>
      <c r="AA76" s="7">
        <v>1</v>
      </c>
      <c r="AB76" s="7">
        <v>2</v>
      </c>
      <c r="AC76" s="7" t="s">
        <v>2</v>
      </c>
      <c r="AD76" s="7" t="s">
        <v>2</v>
      </c>
      <c r="AE76" s="7" t="s">
        <v>1</v>
      </c>
      <c r="AF76" s="3" t="s">
        <v>12</v>
      </c>
      <c r="AG76" s="3" t="s">
        <v>12</v>
      </c>
      <c r="AH76" s="53" t="s">
        <v>4</v>
      </c>
    </row>
    <row r="77" spans="1:34" x14ac:dyDescent="0.25">
      <c r="A77" t="s">
        <v>133</v>
      </c>
      <c r="B77" s="22" t="s">
        <v>91</v>
      </c>
      <c r="C77" s="22" t="s">
        <v>227</v>
      </c>
      <c r="D77" s="22" t="s">
        <v>246</v>
      </c>
      <c r="E77" s="22" t="s">
        <v>259</v>
      </c>
      <c r="F77" s="3" t="s">
        <v>3</v>
      </c>
      <c r="G77" s="23">
        <v>45000</v>
      </c>
      <c r="H77" s="23">
        <v>0</v>
      </c>
      <c r="I77" s="23">
        <f t="shared" ref="I77:I115" si="28">SUM(G77:H77)</f>
        <v>45000</v>
      </c>
      <c r="J77" s="24">
        <v>12</v>
      </c>
      <c r="K77" s="14">
        <v>12</v>
      </c>
      <c r="L77" s="14">
        <f t="shared" si="24"/>
        <v>144</v>
      </c>
      <c r="M77" s="29">
        <f t="shared" si="25"/>
        <v>312.5</v>
      </c>
      <c r="N77" s="14">
        <v>2011</v>
      </c>
      <c r="O77" s="7">
        <v>6</v>
      </c>
      <c r="P77">
        <v>0</v>
      </c>
      <c r="Q77" s="30">
        <f>P77/SUM(O77:P77)</f>
        <v>0</v>
      </c>
      <c r="R77" s="23">
        <v>12000</v>
      </c>
      <c r="S77" s="17">
        <v>0</v>
      </c>
      <c r="T77" s="17">
        <f t="shared" ref="T77:T115" si="29">SUM(R77:S77)</f>
        <v>12000</v>
      </c>
      <c r="U77" s="5">
        <v>3</v>
      </c>
      <c r="V77" s="31">
        <v>3</v>
      </c>
      <c r="W77" s="14">
        <f t="shared" si="26"/>
        <v>36</v>
      </c>
      <c r="X77" s="29">
        <f t="shared" si="27"/>
        <v>333.33333333333331</v>
      </c>
      <c r="Y77" s="7">
        <v>3</v>
      </c>
      <c r="Z77" s="7">
        <v>1</v>
      </c>
      <c r="AA77" s="7">
        <v>2</v>
      </c>
      <c r="AB77" s="7">
        <v>0</v>
      </c>
      <c r="AC77" s="7" t="s">
        <v>2</v>
      </c>
      <c r="AD77" s="7" t="s">
        <v>2</v>
      </c>
      <c r="AE77" s="7" t="s">
        <v>2</v>
      </c>
      <c r="AF77" s="3" t="s">
        <v>6</v>
      </c>
      <c r="AG77" s="3" t="s">
        <v>12</v>
      </c>
      <c r="AH77" s="3" t="s">
        <v>5</v>
      </c>
    </row>
    <row r="78" spans="1:34" x14ac:dyDescent="0.25">
      <c r="A78" t="s">
        <v>28</v>
      </c>
      <c r="B78" s="22" t="s">
        <v>91</v>
      </c>
      <c r="C78" s="22" t="s">
        <v>94</v>
      </c>
      <c r="D78" s="22" t="s">
        <v>244</v>
      </c>
      <c r="E78" s="22" t="s">
        <v>259</v>
      </c>
      <c r="F78" s="3" t="s">
        <v>3</v>
      </c>
      <c r="G78" s="23">
        <v>45000</v>
      </c>
      <c r="I78" s="23">
        <f t="shared" si="28"/>
        <v>45000</v>
      </c>
      <c r="J78" s="28" t="s">
        <v>234</v>
      </c>
      <c r="K78" s="14">
        <v>9</v>
      </c>
      <c r="L78" s="14">
        <f t="shared" si="24"/>
        <v>108</v>
      </c>
      <c r="M78" s="29">
        <f t="shared" si="25"/>
        <v>416.66666666666669</v>
      </c>
      <c r="N78" s="14">
        <v>2013</v>
      </c>
      <c r="O78" s="7">
        <v>5</v>
      </c>
      <c r="P78">
        <v>0</v>
      </c>
      <c r="Q78" s="30">
        <f>P78/SUM(O78:P78)</f>
        <v>0</v>
      </c>
      <c r="R78" s="23">
        <v>12000</v>
      </c>
      <c r="T78" s="17">
        <f t="shared" si="29"/>
        <v>12000</v>
      </c>
      <c r="U78" s="21" t="s">
        <v>237</v>
      </c>
      <c r="V78" s="31">
        <v>2.5</v>
      </c>
      <c r="W78" s="14">
        <f t="shared" si="26"/>
        <v>30</v>
      </c>
      <c r="X78" s="29">
        <f t="shared" si="27"/>
        <v>400</v>
      </c>
      <c r="Y78" s="7">
        <v>2</v>
      </c>
      <c r="Z78" s="7">
        <v>2</v>
      </c>
      <c r="AB78" s="7">
        <v>1</v>
      </c>
      <c r="AC78" s="7" t="s">
        <v>2</v>
      </c>
      <c r="AD78" s="7" t="s">
        <v>2</v>
      </c>
      <c r="AE78" s="7" t="s">
        <v>2</v>
      </c>
      <c r="AF78" s="3" t="s">
        <v>6</v>
      </c>
      <c r="AG78" s="3" t="s">
        <v>6</v>
      </c>
      <c r="AH78" s="3" t="s">
        <v>6</v>
      </c>
    </row>
    <row r="79" spans="1:34" x14ac:dyDescent="0.25">
      <c r="A79" t="s">
        <v>134</v>
      </c>
      <c r="B79" s="22" t="s">
        <v>91</v>
      </c>
      <c r="C79" s="22" t="s">
        <v>94</v>
      </c>
      <c r="D79" s="22" t="s">
        <v>246</v>
      </c>
      <c r="E79" s="22" t="s">
        <v>259</v>
      </c>
      <c r="F79" s="3" t="s">
        <v>3</v>
      </c>
      <c r="G79" s="23">
        <v>45500</v>
      </c>
      <c r="I79" s="23">
        <f t="shared" si="28"/>
        <v>45500</v>
      </c>
      <c r="K79" s="14"/>
      <c r="L79" s="14"/>
      <c r="M79" s="29"/>
      <c r="N79" s="14">
        <v>2014</v>
      </c>
      <c r="O79" s="7">
        <v>5</v>
      </c>
      <c r="Q79" s="30"/>
      <c r="R79" s="23">
        <v>12638</v>
      </c>
      <c r="T79" s="17">
        <f t="shared" si="29"/>
        <v>12638</v>
      </c>
      <c r="V79" s="31"/>
      <c r="W79" s="14"/>
      <c r="X79" s="29"/>
      <c r="Z79" s="7">
        <v>3</v>
      </c>
      <c r="AB79" s="7">
        <v>2</v>
      </c>
      <c r="AC79" s="7" t="s">
        <v>2</v>
      </c>
      <c r="AE79" s="7" t="s">
        <v>2</v>
      </c>
      <c r="AF79" s="3" t="s">
        <v>5</v>
      </c>
      <c r="AH79" s="3" t="s">
        <v>12</v>
      </c>
    </row>
    <row r="80" spans="1:34" x14ac:dyDescent="0.25">
      <c r="A80" t="s">
        <v>15</v>
      </c>
      <c r="B80" s="22" t="s">
        <v>92</v>
      </c>
      <c r="C80" s="22" t="s">
        <v>228</v>
      </c>
      <c r="D80" s="22" t="s">
        <v>245</v>
      </c>
      <c r="E80" s="22" t="s">
        <v>259</v>
      </c>
      <c r="F80" s="3" t="s">
        <v>3</v>
      </c>
      <c r="G80" s="23">
        <v>21104</v>
      </c>
      <c r="I80" s="23">
        <f t="shared" si="28"/>
        <v>21104</v>
      </c>
      <c r="J80" s="24">
        <v>10</v>
      </c>
      <c r="K80" s="14">
        <v>10</v>
      </c>
      <c r="L80" s="14">
        <f>K80*12</f>
        <v>120</v>
      </c>
      <c r="M80" s="29">
        <f>I80/L80</f>
        <v>175.86666666666667</v>
      </c>
      <c r="N80" s="14">
        <v>2014</v>
      </c>
      <c r="O80" s="7">
        <v>4</v>
      </c>
      <c r="Q80" s="30"/>
      <c r="R80" s="23">
        <v>6157</v>
      </c>
      <c r="T80" s="17">
        <f t="shared" si="29"/>
        <v>6157</v>
      </c>
      <c r="U80" s="5">
        <v>10</v>
      </c>
      <c r="V80" s="31">
        <v>10</v>
      </c>
      <c r="W80" s="14">
        <f>V80*12</f>
        <v>120</v>
      </c>
      <c r="X80" s="29">
        <f>T80/W80</f>
        <v>51.30833333333333</v>
      </c>
      <c r="Y80" s="7">
        <v>0</v>
      </c>
      <c r="Z80" s="7">
        <v>2</v>
      </c>
      <c r="AA80" s="7">
        <v>2</v>
      </c>
      <c r="AC80" s="7" t="s">
        <v>2</v>
      </c>
      <c r="AD80" s="7" t="s">
        <v>2</v>
      </c>
      <c r="AE80" s="7" t="s">
        <v>2</v>
      </c>
      <c r="AF80" s="3" t="s">
        <v>6</v>
      </c>
      <c r="AG80" s="3" t="s">
        <v>6</v>
      </c>
      <c r="AH80" s="3" t="s">
        <v>6</v>
      </c>
    </row>
    <row r="81" spans="1:34" x14ac:dyDescent="0.25">
      <c r="A81" s="13" t="s">
        <v>137</v>
      </c>
      <c r="B81" s="22" t="s">
        <v>92</v>
      </c>
      <c r="C81" s="22" t="s">
        <v>94</v>
      </c>
      <c r="D81" s="22" t="s">
        <v>243</v>
      </c>
      <c r="E81" s="22" t="s">
        <v>259</v>
      </c>
      <c r="F81" s="25" t="s">
        <v>3</v>
      </c>
      <c r="G81" s="26">
        <v>30000</v>
      </c>
      <c r="H81" s="26"/>
      <c r="I81" s="23">
        <f t="shared" si="28"/>
        <v>30000</v>
      </c>
      <c r="J81" s="27">
        <v>12</v>
      </c>
      <c r="K81" s="15">
        <v>12</v>
      </c>
      <c r="L81" s="14">
        <f>K81*12</f>
        <v>144</v>
      </c>
      <c r="M81" s="29">
        <f>I81/L81</f>
        <v>208.33333333333334</v>
      </c>
      <c r="N81" s="15">
        <v>2013</v>
      </c>
      <c r="O81" s="19">
        <v>5</v>
      </c>
      <c r="P81" s="13"/>
      <c r="Q81" s="30"/>
      <c r="R81" s="26">
        <v>6093</v>
      </c>
      <c r="S81" s="18"/>
      <c r="T81" s="17">
        <f t="shared" si="29"/>
        <v>6093</v>
      </c>
      <c r="U81" s="20">
        <v>5</v>
      </c>
      <c r="V81" s="32">
        <v>5</v>
      </c>
      <c r="W81" s="14">
        <f>V81*12</f>
        <v>60</v>
      </c>
      <c r="X81" s="29">
        <f>T81/W81</f>
        <v>101.55</v>
      </c>
      <c r="Y81" s="19">
        <v>1</v>
      </c>
      <c r="Z81" s="19">
        <v>3</v>
      </c>
      <c r="AA81" s="19">
        <v>1</v>
      </c>
      <c r="AB81" s="19"/>
      <c r="AC81" s="19" t="s">
        <v>1</v>
      </c>
      <c r="AD81" s="19" t="s">
        <v>1</v>
      </c>
      <c r="AE81" s="19" t="s">
        <v>1</v>
      </c>
      <c r="AF81" s="25" t="s">
        <v>4</v>
      </c>
      <c r="AG81" s="25" t="s">
        <v>4</v>
      </c>
      <c r="AH81" s="25" t="s">
        <v>4</v>
      </c>
    </row>
    <row r="82" spans="1:34" x14ac:dyDescent="0.25">
      <c r="A82" t="s">
        <v>142</v>
      </c>
      <c r="B82" s="22" t="s">
        <v>91</v>
      </c>
      <c r="C82" s="22" t="s">
        <v>227</v>
      </c>
      <c r="D82" s="22" t="s">
        <v>246</v>
      </c>
      <c r="E82" s="22" t="s">
        <v>259</v>
      </c>
      <c r="F82" s="3" t="s">
        <v>3</v>
      </c>
      <c r="G82" s="23">
        <v>46132</v>
      </c>
      <c r="I82" s="23">
        <f t="shared" si="28"/>
        <v>46132</v>
      </c>
      <c r="J82" s="24">
        <v>12</v>
      </c>
      <c r="K82" s="14">
        <v>12</v>
      </c>
      <c r="L82" s="14">
        <f>K82*12</f>
        <v>144</v>
      </c>
      <c r="M82" s="29">
        <f>I82/L82</f>
        <v>320.36111111111109</v>
      </c>
      <c r="N82" s="14">
        <v>2008</v>
      </c>
      <c r="O82" s="7">
        <v>6</v>
      </c>
      <c r="Q82" s="30"/>
      <c r="R82" s="23">
        <v>12738</v>
      </c>
      <c r="T82" s="17">
        <f t="shared" si="29"/>
        <v>12738</v>
      </c>
      <c r="U82" s="5">
        <v>5</v>
      </c>
      <c r="V82" s="31">
        <v>5</v>
      </c>
      <c r="W82" s="14">
        <f>V82*12</f>
        <v>60</v>
      </c>
      <c r="X82" s="29">
        <f>T82/W82</f>
        <v>212.3</v>
      </c>
      <c r="Y82" s="7">
        <v>1</v>
      </c>
      <c r="Z82" s="7">
        <v>3</v>
      </c>
      <c r="AA82" s="7">
        <v>2</v>
      </c>
      <c r="AC82" s="7" t="s">
        <v>2</v>
      </c>
      <c r="AD82" s="7" t="s">
        <v>2</v>
      </c>
      <c r="AE82" s="7" t="s">
        <v>2</v>
      </c>
      <c r="AF82" s="3" t="s">
        <v>12</v>
      </c>
      <c r="AG82" s="3" t="s">
        <v>12</v>
      </c>
      <c r="AH82" s="3" t="s">
        <v>12</v>
      </c>
    </row>
    <row r="83" spans="1:34" x14ac:dyDescent="0.25">
      <c r="A83" t="s">
        <v>252</v>
      </c>
      <c r="B83" s="22" t="s">
        <v>92</v>
      </c>
      <c r="C83" s="22" t="s">
        <v>94</v>
      </c>
      <c r="D83" s="22" t="s">
        <v>244</v>
      </c>
      <c r="E83" s="22" t="s">
        <v>259</v>
      </c>
      <c r="F83" s="3" t="s">
        <v>3</v>
      </c>
      <c r="G83" s="23">
        <v>21105</v>
      </c>
      <c r="I83" s="23">
        <f t="shared" si="28"/>
        <v>21105</v>
      </c>
      <c r="J83" s="24">
        <v>2.5</v>
      </c>
      <c r="K83" s="14">
        <v>2.5</v>
      </c>
      <c r="L83" s="14">
        <f>K83*12</f>
        <v>30</v>
      </c>
      <c r="M83" s="14">
        <f>I83/L83</f>
        <v>703.5</v>
      </c>
      <c r="N83" s="14">
        <v>2010</v>
      </c>
      <c r="O83" s="7">
        <v>5</v>
      </c>
      <c r="P83" s="1">
        <v>0</v>
      </c>
      <c r="Q83" s="30">
        <f t="shared" ref="Q83:Q95" si="30">P83/SUM(O83:P83)</f>
        <v>0</v>
      </c>
      <c r="R83" s="23">
        <v>6157</v>
      </c>
      <c r="T83" s="17">
        <f t="shared" si="29"/>
        <v>6157</v>
      </c>
      <c r="U83" s="5">
        <v>2.5</v>
      </c>
      <c r="V83" s="14">
        <v>2.5</v>
      </c>
      <c r="W83" s="14">
        <f>V83*12</f>
        <v>30</v>
      </c>
      <c r="X83" s="29">
        <f>T83/W83</f>
        <v>205.23333333333332</v>
      </c>
      <c r="Y83" s="7">
        <v>0</v>
      </c>
      <c r="Z83" s="7">
        <v>2</v>
      </c>
      <c r="AA83" s="7">
        <v>1</v>
      </c>
      <c r="AB83" s="7">
        <v>2</v>
      </c>
      <c r="AC83" s="7" t="s">
        <v>2</v>
      </c>
      <c r="AD83" s="7" t="s">
        <v>2</v>
      </c>
      <c r="AE83" s="7" t="s">
        <v>2</v>
      </c>
      <c r="AF83" s="3" t="s">
        <v>6</v>
      </c>
      <c r="AG83" s="3" t="s">
        <v>6</v>
      </c>
      <c r="AH83" s="3" t="s">
        <v>6</v>
      </c>
    </row>
    <row r="84" spans="1:34" x14ac:dyDescent="0.25">
      <c r="A84" t="s">
        <v>145</v>
      </c>
      <c r="B84" s="22" t="s">
        <v>91</v>
      </c>
      <c r="C84" s="22" t="s">
        <v>227</v>
      </c>
      <c r="D84" s="22" t="s">
        <v>246</v>
      </c>
      <c r="E84" s="22" t="s">
        <v>259</v>
      </c>
      <c r="F84" s="3" t="s">
        <v>3</v>
      </c>
      <c r="G84" s="23">
        <v>40787</v>
      </c>
      <c r="I84" s="23">
        <f t="shared" si="28"/>
        <v>40787</v>
      </c>
      <c r="J84" s="24">
        <v>14</v>
      </c>
      <c r="K84" s="14">
        <v>14</v>
      </c>
      <c r="L84" s="14">
        <f>K84*12</f>
        <v>168</v>
      </c>
      <c r="M84" s="29">
        <f>I84/L84</f>
        <v>242.7797619047619</v>
      </c>
      <c r="N84" s="14">
        <v>2014</v>
      </c>
      <c r="O84" s="7">
        <v>4</v>
      </c>
      <c r="P84">
        <v>1</v>
      </c>
      <c r="Q84" s="30">
        <f t="shared" si="30"/>
        <v>0.2</v>
      </c>
      <c r="R84" s="23">
        <v>12250</v>
      </c>
      <c r="T84" s="17">
        <f t="shared" si="29"/>
        <v>12250</v>
      </c>
      <c r="U84" s="5">
        <v>4</v>
      </c>
      <c r="V84" s="31">
        <v>4</v>
      </c>
      <c r="W84" s="14">
        <f>V84*12</f>
        <v>48</v>
      </c>
      <c r="X84" s="29">
        <f>T84/W84</f>
        <v>255.20833333333334</v>
      </c>
      <c r="Y84" s="7">
        <v>0</v>
      </c>
      <c r="AA84" s="7">
        <v>4</v>
      </c>
      <c r="AB84" s="7">
        <v>1</v>
      </c>
      <c r="AC84" s="7" t="s">
        <v>1</v>
      </c>
      <c r="AD84" s="7" t="s">
        <v>2</v>
      </c>
      <c r="AE84" s="7" t="s">
        <v>2</v>
      </c>
      <c r="AF84" s="3" t="s">
        <v>4</v>
      </c>
      <c r="AG84" s="3" t="s">
        <v>5</v>
      </c>
      <c r="AH84" s="3" t="s">
        <v>4</v>
      </c>
    </row>
    <row r="85" spans="1:34" x14ac:dyDescent="0.25">
      <c r="A85" t="s">
        <v>146</v>
      </c>
      <c r="B85" s="22" t="s">
        <v>92</v>
      </c>
      <c r="C85" s="22" t="s">
        <v>228</v>
      </c>
      <c r="D85" s="22" t="s">
        <v>246</v>
      </c>
      <c r="E85" s="22" t="s">
        <v>259</v>
      </c>
      <c r="F85" s="3" t="s">
        <v>3</v>
      </c>
      <c r="G85" s="23">
        <v>32450</v>
      </c>
      <c r="I85" s="23">
        <f t="shared" si="28"/>
        <v>32450</v>
      </c>
      <c r="K85" s="14"/>
      <c r="L85" s="14"/>
      <c r="M85" s="29"/>
      <c r="N85" s="14">
        <v>2015</v>
      </c>
      <c r="O85" s="7">
        <v>6</v>
      </c>
      <c r="P85">
        <v>0</v>
      </c>
      <c r="Q85" s="30">
        <f t="shared" si="30"/>
        <v>0</v>
      </c>
      <c r="R85" s="23">
        <v>6990</v>
      </c>
      <c r="T85" s="17">
        <f t="shared" si="29"/>
        <v>6990</v>
      </c>
      <c r="V85" s="31"/>
      <c r="W85" s="14"/>
      <c r="X85" s="29"/>
      <c r="AC85" s="7" t="s">
        <v>2</v>
      </c>
      <c r="AD85" s="7" t="s">
        <v>2</v>
      </c>
      <c r="AE85" s="7" t="s">
        <v>1</v>
      </c>
      <c r="AF85" s="3" t="s">
        <v>6</v>
      </c>
      <c r="AG85" s="3" t="s">
        <v>6</v>
      </c>
    </row>
    <row r="86" spans="1:34" x14ac:dyDescent="0.25">
      <c r="A86" t="s">
        <v>147</v>
      </c>
      <c r="B86" s="22" t="s">
        <v>91</v>
      </c>
      <c r="C86" s="22" t="s">
        <v>94</v>
      </c>
      <c r="D86" s="22" t="s">
        <v>241</v>
      </c>
      <c r="E86" s="22" t="s">
        <v>259</v>
      </c>
      <c r="F86" s="3" t="s">
        <v>3</v>
      </c>
      <c r="G86" s="23">
        <v>45000</v>
      </c>
      <c r="I86" s="23">
        <f t="shared" si="28"/>
        <v>45000</v>
      </c>
      <c r="J86" s="24">
        <v>12</v>
      </c>
      <c r="K86" s="14">
        <v>12</v>
      </c>
      <c r="L86" s="14">
        <f t="shared" ref="L86:L109" si="31">K86*12</f>
        <v>144</v>
      </c>
      <c r="M86" s="29">
        <f t="shared" ref="M86:M109" si="32">I86/L86</f>
        <v>312.5</v>
      </c>
      <c r="N86" s="14">
        <v>2012</v>
      </c>
      <c r="O86" s="7">
        <v>5</v>
      </c>
      <c r="P86">
        <v>0</v>
      </c>
      <c r="Q86" s="30">
        <f t="shared" si="30"/>
        <v>0</v>
      </c>
      <c r="R86" s="23">
        <v>15840</v>
      </c>
      <c r="S86" s="17">
        <v>0</v>
      </c>
      <c r="T86" s="17">
        <f t="shared" si="29"/>
        <v>15840</v>
      </c>
      <c r="U86" s="5">
        <v>3</v>
      </c>
      <c r="V86" s="31">
        <v>3</v>
      </c>
      <c r="W86" s="14">
        <f t="shared" ref="W86:W109" si="33">V86*12</f>
        <v>36</v>
      </c>
      <c r="X86" s="29">
        <f t="shared" ref="X86:X109" si="34">T86/W86</f>
        <v>440</v>
      </c>
      <c r="Y86" s="7">
        <v>0</v>
      </c>
      <c r="Z86" s="7">
        <v>3</v>
      </c>
      <c r="AA86" s="7">
        <v>1</v>
      </c>
      <c r="AB86" s="7">
        <v>1</v>
      </c>
      <c r="AC86" s="7" t="s">
        <v>1</v>
      </c>
      <c r="AD86" s="7" t="s">
        <v>2</v>
      </c>
      <c r="AE86" s="7" t="s">
        <v>1</v>
      </c>
      <c r="AF86" s="3" t="s">
        <v>4</v>
      </c>
      <c r="AG86" s="3" t="s">
        <v>6</v>
      </c>
      <c r="AH86" s="3" t="s">
        <v>4</v>
      </c>
    </row>
    <row r="87" spans="1:34" x14ac:dyDescent="0.25">
      <c r="A87" t="s">
        <v>45</v>
      </c>
      <c r="B87" s="22" t="s">
        <v>92</v>
      </c>
      <c r="C87" s="22" t="s">
        <v>228</v>
      </c>
      <c r="D87" s="22" t="s">
        <v>246</v>
      </c>
      <c r="E87" s="22" t="s">
        <v>259</v>
      </c>
      <c r="F87" s="3" t="s">
        <v>3</v>
      </c>
      <c r="G87" s="23">
        <v>23366</v>
      </c>
      <c r="H87" s="23">
        <v>0</v>
      </c>
      <c r="I87" s="23">
        <f t="shared" si="28"/>
        <v>23366</v>
      </c>
      <c r="J87" s="24" t="s">
        <v>46</v>
      </c>
      <c r="K87" s="14">
        <v>20</v>
      </c>
      <c r="L87" s="14">
        <f t="shared" si="31"/>
        <v>240</v>
      </c>
      <c r="M87" s="29">
        <f t="shared" si="32"/>
        <v>97.358333333333334</v>
      </c>
      <c r="N87" s="14">
        <v>2011</v>
      </c>
      <c r="O87" s="7">
        <v>6</v>
      </c>
      <c r="P87">
        <v>1</v>
      </c>
      <c r="Q87" s="30">
        <f t="shared" si="30"/>
        <v>0.14285714285714285</v>
      </c>
      <c r="R87" s="23">
        <v>6157</v>
      </c>
      <c r="S87" s="17">
        <v>0</v>
      </c>
      <c r="T87" s="17">
        <f t="shared" si="29"/>
        <v>6157</v>
      </c>
      <c r="U87" s="24" t="s">
        <v>46</v>
      </c>
      <c r="V87" s="31">
        <v>20</v>
      </c>
      <c r="W87" s="14">
        <f t="shared" si="33"/>
        <v>240</v>
      </c>
      <c r="X87" s="29">
        <f t="shared" si="34"/>
        <v>25.654166666666665</v>
      </c>
      <c r="Y87" s="7">
        <v>0</v>
      </c>
      <c r="Z87" s="7">
        <v>1</v>
      </c>
      <c r="AA87" s="7">
        <v>5</v>
      </c>
      <c r="AB87" s="7">
        <v>0</v>
      </c>
      <c r="AC87" s="7" t="s">
        <v>2</v>
      </c>
      <c r="AD87" s="7" t="s">
        <v>2</v>
      </c>
      <c r="AE87" s="7" t="s">
        <v>1</v>
      </c>
      <c r="AF87" s="3" t="s">
        <v>6</v>
      </c>
      <c r="AG87" s="3" t="s">
        <v>6</v>
      </c>
    </row>
    <row r="88" spans="1:34" x14ac:dyDescent="0.25">
      <c r="A88" t="s">
        <v>9</v>
      </c>
      <c r="B88" s="22" t="s">
        <v>91</v>
      </c>
      <c r="C88" s="22" t="s">
        <v>94</v>
      </c>
      <c r="D88" s="22" t="s">
        <v>242</v>
      </c>
      <c r="E88" s="22" t="s">
        <v>259</v>
      </c>
      <c r="F88" s="3" t="s">
        <v>3</v>
      </c>
      <c r="G88" s="23">
        <v>40500</v>
      </c>
      <c r="I88" s="23">
        <f t="shared" si="28"/>
        <v>40500</v>
      </c>
      <c r="J88" s="24">
        <v>10</v>
      </c>
      <c r="K88" s="14">
        <v>10</v>
      </c>
      <c r="L88" s="14">
        <f t="shared" si="31"/>
        <v>120</v>
      </c>
      <c r="M88" s="29">
        <f t="shared" si="32"/>
        <v>337.5</v>
      </c>
      <c r="N88" s="14">
        <v>2013</v>
      </c>
      <c r="O88" s="7">
        <v>6</v>
      </c>
      <c r="P88">
        <v>0</v>
      </c>
      <c r="Q88" s="30">
        <f t="shared" si="30"/>
        <v>0</v>
      </c>
      <c r="R88" s="23">
        <v>11125</v>
      </c>
      <c r="T88" s="17">
        <f t="shared" si="29"/>
        <v>11125</v>
      </c>
      <c r="U88" s="21" t="s">
        <v>232</v>
      </c>
      <c r="V88" s="31">
        <v>3.5</v>
      </c>
      <c r="W88" s="14">
        <f t="shared" si="33"/>
        <v>42</v>
      </c>
      <c r="X88" s="29">
        <f t="shared" si="34"/>
        <v>264.88095238095241</v>
      </c>
      <c r="Y88" s="7">
        <v>2</v>
      </c>
      <c r="Z88" s="7">
        <v>3</v>
      </c>
      <c r="AA88" s="7">
        <v>1</v>
      </c>
      <c r="AC88" s="7" t="s">
        <v>2</v>
      </c>
      <c r="AD88" s="7" t="s">
        <v>2</v>
      </c>
      <c r="AE88" s="7" t="s">
        <v>2</v>
      </c>
      <c r="AF88" s="3" t="s">
        <v>4</v>
      </c>
      <c r="AG88" s="3" t="s">
        <v>5</v>
      </c>
      <c r="AH88" s="3" t="s">
        <v>5</v>
      </c>
    </row>
    <row r="89" spans="1:34" x14ac:dyDescent="0.25">
      <c r="A89" t="s">
        <v>32</v>
      </c>
      <c r="B89" s="22" t="s">
        <v>91</v>
      </c>
      <c r="C89" s="22" t="s">
        <v>227</v>
      </c>
      <c r="D89" s="22" t="s">
        <v>246</v>
      </c>
      <c r="E89" s="22" t="s">
        <v>259</v>
      </c>
      <c r="F89" s="3" t="s">
        <v>3</v>
      </c>
      <c r="G89" s="23">
        <v>40000</v>
      </c>
      <c r="I89" s="23">
        <f t="shared" si="28"/>
        <v>40000</v>
      </c>
      <c r="J89" s="24" t="s">
        <v>33</v>
      </c>
      <c r="K89" s="14">
        <v>12</v>
      </c>
      <c r="L89" s="14">
        <f t="shared" si="31"/>
        <v>144</v>
      </c>
      <c r="M89" s="29">
        <f t="shared" si="32"/>
        <v>277.77777777777777</v>
      </c>
      <c r="N89" s="14">
        <v>2010</v>
      </c>
      <c r="O89" s="7">
        <v>6</v>
      </c>
      <c r="P89">
        <v>0</v>
      </c>
      <c r="Q89" s="30">
        <f t="shared" si="30"/>
        <v>0</v>
      </c>
      <c r="R89" s="23">
        <v>12000</v>
      </c>
      <c r="T89" s="17">
        <f t="shared" si="29"/>
        <v>12000</v>
      </c>
      <c r="U89" s="5">
        <v>10</v>
      </c>
      <c r="V89" s="31">
        <v>10</v>
      </c>
      <c r="W89" s="14">
        <f t="shared" si="33"/>
        <v>120</v>
      </c>
      <c r="X89" s="29">
        <f t="shared" si="34"/>
        <v>100</v>
      </c>
      <c r="Z89" s="7">
        <v>2</v>
      </c>
      <c r="AA89" s="7">
        <v>4</v>
      </c>
      <c r="AC89" s="7" t="s">
        <v>1</v>
      </c>
      <c r="AE89" s="7" t="s">
        <v>1</v>
      </c>
      <c r="AG89" s="3" t="s">
        <v>6</v>
      </c>
    </row>
    <row r="90" spans="1:34" x14ac:dyDescent="0.25">
      <c r="A90" t="s">
        <v>149</v>
      </c>
      <c r="B90" s="22" t="s">
        <v>92</v>
      </c>
      <c r="C90" s="22" t="s">
        <v>227</v>
      </c>
      <c r="D90" s="22" t="s">
        <v>244</v>
      </c>
      <c r="E90" s="22" t="s">
        <v>259</v>
      </c>
      <c r="F90" s="3" t="s">
        <v>3</v>
      </c>
      <c r="G90" s="23">
        <v>18621</v>
      </c>
      <c r="H90" s="23">
        <v>0</v>
      </c>
      <c r="I90" s="23">
        <f t="shared" si="28"/>
        <v>18621</v>
      </c>
      <c r="J90" s="24" t="s">
        <v>199</v>
      </c>
      <c r="K90" s="14">
        <v>10</v>
      </c>
      <c r="L90" s="14">
        <f t="shared" si="31"/>
        <v>120</v>
      </c>
      <c r="M90" s="29">
        <f t="shared" si="32"/>
        <v>155.17500000000001</v>
      </c>
      <c r="N90" s="14">
        <v>2012</v>
      </c>
      <c r="O90" s="7">
        <v>5</v>
      </c>
      <c r="P90">
        <v>0</v>
      </c>
      <c r="Q90" s="30">
        <f t="shared" si="30"/>
        <v>0</v>
      </c>
      <c r="R90" s="23">
        <v>6157</v>
      </c>
      <c r="S90" s="17">
        <v>0</v>
      </c>
      <c r="T90" s="17">
        <f t="shared" si="29"/>
        <v>6157</v>
      </c>
      <c r="U90" s="5">
        <v>2</v>
      </c>
      <c r="V90" s="31">
        <v>2</v>
      </c>
      <c r="W90" s="14">
        <f t="shared" si="33"/>
        <v>24</v>
      </c>
      <c r="X90" s="29">
        <f t="shared" si="34"/>
        <v>256.54166666666669</v>
      </c>
      <c r="Z90" s="7">
        <v>2</v>
      </c>
      <c r="AA90" s="7">
        <v>2</v>
      </c>
      <c r="AB90" s="7">
        <v>1</v>
      </c>
      <c r="AC90" s="7" t="s">
        <v>2</v>
      </c>
      <c r="AD90" s="7" t="s">
        <v>2</v>
      </c>
      <c r="AE90" s="7" t="s">
        <v>2</v>
      </c>
      <c r="AF90" s="3" t="s">
        <v>6</v>
      </c>
      <c r="AG90" s="3" t="s">
        <v>6</v>
      </c>
      <c r="AH90" s="3" t="s">
        <v>6</v>
      </c>
    </row>
    <row r="91" spans="1:34" x14ac:dyDescent="0.25">
      <c r="A91" t="s">
        <v>151</v>
      </c>
      <c r="B91" s="22" t="s">
        <v>92</v>
      </c>
      <c r="C91" s="22" t="s">
        <v>94</v>
      </c>
      <c r="D91" s="22" t="s">
        <v>244</v>
      </c>
      <c r="E91" s="22" t="s">
        <v>259</v>
      </c>
      <c r="F91" s="3" t="s">
        <v>3</v>
      </c>
      <c r="G91" s="23">
        <v>30000</v>
      </c>
      <c r="H91" s="23">
        <v>0</v>
      </c>
      <c r="I91" s="23">
        <f t="shared" si="28"/>
        <v>30000</v>
      </c>
      <c r="J91" s="24" t="s">
        <v>201</v>
      </c>
      <c r="K91" s="14">
        <v>12</v>
      </c>
      <c r="L91" s="14">
        <f t="shared" si="31"/>
        <v>144</v>
      </c>
      <c r="M91" s="29">
        <f t="shared" si="32"/>
        <v>208.33333333333334</v>
      </c>
      <c r="N91" s="14">
        <v>2015</v>
      </c>
      <c r="O91" s="7">
        <v>5</v>
      </c>
      <c r="P91">
        <v>0</v>
      </c>
      <c r="Q91" s="30">
        <f t="shared" si="30"/>
        <v>0</v>
      </c>
      <c r="R91" s="23">
        <v>6157</v>
      </c>
      <c r="S91" s="17">
        <v>0</v>
      </c>
      <c r="T91" s="17">
        <f t="shared" si="29"/>
        <v>6157</v>
      </c>
      <c r="U91" s="5" t="s">
        <v>217</v>
      </c>
      <c r="V91" s="31">
        <v>2.5</v>
      </c>
      <c r="W91" s="14">
        <f t="shared" si="33"/>
        <v>30</v>
      </c>
      <c r="X91" s="29">
        <f t="shared" si="34"/>
        <v>205.23333333333332</v>
      </c>
      <c r="Y91" s="7">
        <v>1</v>
      </c>
      <c r="Z91" s="7">
        <v>1</v>
      </c>
      <c r="AA91" s="7">
        <v>3</v>
      </c>
      <c r="AC91" s="7" t="s">
        <v>2</v>
      </c>
      <c r="AD91" s="7" t="s">
        <v>2</v>
      </c>
      <c r="AE91" s="7" t="s">
        <v>1</v>
      </c>
      <c r="AF91" s="3" t="s">
        <v>4</v>
      </c>
      <c r="AG91" s="3" t="s">
        <v>4</v>
      </c>
      <c r="AH91" s="3" t="s">
        <v>4</v>
      </c>
    </row>
    <row r="92" spans="1:34" x14ac:dyDescent="0.25">
      <c r="A92" t="s">
        <v>152</v>
      </c>
      <c r="B92" s="22" t="s">
        <v>91</v>
      </c>
      <c r="C92" s="22" t="s">
        <v>94</v>
      </c>
      <c r="D92" s="22" t="s">
        <v>246</v>
      </c>
      <c r="E92" s="22" t="s">
        <v>259</v>
      </c>
      <c r="F92" s="3" t="s">
        <v>3</v>
      </c>
      <c r="G92" s="23">
        <v>41976</v>
      </c>
      <c r="I92" s="23">
        <f t="shared" si="28"/>
        <v>41976</v>
      </c>
      <c r="J92" s="24">
        <v>14</v>
      </c>
      <c r="K92" s="14">
        <v>14</v>
      </c>
      <c r="L92" s="14">
        <f t="shared" si="31"/>
        <v>168</v>
      </c>
      <c r="M92" s="29">
        <f t="shared" si="32"/>
        <v>249.85714285714286</v>
      </c>
      <c r="N92" s="14">
        <v>2015</v>
      </c>
      <c r="O92" s="7">
        <v>5</v>
      </c>
      <c r="P92">
        <v>1</v>
      </c>
      <c r="Q92" s="30">
        <f t="shared" si="30"/>
        <v>0.16666666666666666</v>
      </c>
      <c r="R92" s="23">
        <v>13285</v>
      </c>
      <c r="S92" s="17">
        <v>0</v>
      </c>
      <c r="T92" s="17">
        <f t="shared" si="29"/>
        <v>13285</v>
      </c>
      <c r="U92" s="5">
        <v>5</v>
      </c>
      <c r="V92" s="31">
        <v>5</v>
      </c>
      <c r="W92" s="14">
        <f t="shared" si="33"/>
        <v>60</v>
      </c>
      <c r="X92" s="29">
        <f t="shared" si="34"/>
        <v>221.41666666666666</v>
      </c>
      <c r="Y92" s="7">
        <v>1</v>
      </c>
      <c r="Z92" s="7">
        <v>0</v>
      </c>
      <c r="AA92" s="7">
        <v>3</v>
      </c>
      <c r="AB92" s="7">
        <v>1</v>
      </c>
      <c r="AC92" s="7" t="s">
        <v>2</v>
      </c>
      <c r="AD92" s="7" t="s">
        <v>2</v>
      </c>
      <c r="AE92" s="7" t="s">
        <v>2</v>
      </c>
      <c r="AF92" s="3" t="s">
        <v>5</v>
      </c>
      <c r="AG92" s="3" t="s">
        <v>5</v>
      </c>
    </row>
    <row r="93" spans="1:34" x14ac:dyDescent="0.25">
      <c r="A93" t="s">
        <v>26</v>
      </c>
      <c r="B93" s="22" t="s">
        <v>92</v>
      </c>
      <c r="C93" s="22" t="s">
        <v>227</v>
      </c>
      <c r="D93" s="22" t="s">
        <v>246</v>
      </c>
      <c r="E93" s="22" t="s">
        <v>259</v>
      </c>
      <c r="F93" s="3" t="s">
        <v>3</v>
      </c>
      <c r="G93" s="23">
        <v>21105</v>
      </c>
      <c r="I93" s="23">
        <f t="shared" si="28"/>
        <v>21105</v>
      </c>
      <c r="J93" s="24" t="s">
        <v>27</v>
      </c>
      <c r="K93" s="14">
        <v>2</v>
      </c>
      <c r="L93" s="14">
        <f t="shared" si="31"/>
        <v>24</v>
      </c>
      <c r="M93" s="29">
        <f t="shared" si="32"/>
        <v>879.375</v>
      </c>
      <c r="N93" s="14">
        <v>2015</v>
      </c>
      <c r="O93" s="7">
        <v>4</v>
      </c>
      <c r="P93">
        <v>1</v>
      </c>
      <c r="Q93" s="30">
        <f t="shared" si="30"/>
        <v>0.2</v>
      </c>
      <c r="R93" s="23">
        <v>6157</v>
      </c>
      <c r="T93" s="17">
        <f t="shared" si="29"/>
        <v>6157</v>
      </c>
      <c r="U93" s="5">
        <v>2</v>
      </c>
      <c r="V93" s="31">
        <v>2</v>
      </c>
      <c r="W93" s="14">
        <f t="shared" si="33"/>
        <v>24</v>
      </c>
      <c r="X93" s="29">
        <f t="shared" si="34"/>
        <v>256.54166666666669</v>
      </c>
      <c r="Y93" s="7">
        <v>2</v>
      </c>
      <c r="Z93" s="7">
        <v>1</v>
      </c>
      <c r="AB93" s="7">
        <v>1</v>
      </c>
      <c r="AC93" s="7" t="s">
        <v>2</v>
      </c>
      <c r="AD93" s="7" t="s">
        <v>2</v>
      </c>
      <c r="AE93" s="7" t="s">
        <v>1</v>
      </c>
      <c r="AF93" s="3" t="s">
        <v>6</v>
      </c>
      <c r="AG93" s="3" t="s">
        <v>6</v>
      </c>
      <c r="AH93" s="3" t="s">
        <v>4</v>
      </c>
    </row>
    <row r="94" spans="1:34" x14ac:dyDescent="0.25">
      <c r="A94" t="s">
        <v>156</v>
      </c>
      <c r="B94" s="22" t="s">
        <v>92</v>
      </c>
      <c r="C94" s="22" t="s">
        <v>94</v>
      </c>
      <c r="D94" s="22" t="s">
        <v>244</v>
      </c>
      <c r="E94" s="22" t="s">
        <v>259</v>
      </c>
      <c r="F94" s="3" t="s">
        <v>3</v>
      </c>
      <c r="G94" s="23">
        <v>21105</v>
      </c>
      <c r="I94" s="23">
        <f t="shared" si="28"/>
        <v>21105</v>
      </c>
      <c r="J94" s="24" t="s">
        <v>202</v>
      </c>
      <c r="K94" s="14">
        <v>12</v>
      </c>
      <c r="L94" s="14">
        <f t="shared" si="31"/>
        <v>144</v>
      </c>
      <c r="M94" s="29">
        <f t="shared" si="32"/>
        <v>146.5625</v>
      </c>
      <c r="N94" s="14">
        <v>2010</v>
      </c>
      <c r="O94" s="7">
        <v>5</v>
      </c>
      <c r="P94">
        <v>0</v>
      </c>
      <c r="Q94" s="30">
        <f t="shared" si="30"/>
        <v>0</v>
      </c>
      <c r="R94" s="23">
        <v>6157</v>
      </c>
      <c r="T94" s="17">
        <f t="shared" si="29"/>
        <v>6157</v>
      </c>
      <c r="U94" s="5">
        <v>2.5</v>
      </c>
      <c r="V94" s="31">
        <v>2.5</v>
      </c>
      <c r="W94" s="14">
        <f t="shared" si="33"/>
        <v>30</v>
      </c>
      <c r="X94" s="29">
        <f t="shared" si="34"/>
        <v>205.23333333333332</v>
      </c>
      <c r="Y94" s="7">
        <v>2</v>
      </c>
      <c r="Z94" s="7">
        <v>1</v>
      </c>
      <c r="AA94" s="7">
        <v>2</v>
      </c>
      <c r="AC94" s="7" t="s">
        <v>2</v>
      </c>
      <c r="AD94" s="7" t="s">
        <v>2</v>
      </c>
      <c r="AE94" s="7" t="s">
        <v>2</v>
      </c>
      <c r="AF94" s="3" t="s">
        <v>6</v>
      </c>
      <c r="AG94" s="3" t="s">
        <v>6</v>
      </c>
      <c r="AH94" s="3" t="s">
        <v>6</v>
      </c>
    </row>
    <row r="95" spans="1:34" x14ac:dyDescent="0.25">
      <c r="A95" t="s">
        <v>157</v>
      </c>
      <c r="B95" s="22" t="s">
        <v>91</v>
      </c>
      <c r="C95" s="22" t="s">
        <v>227</v>
      </c>
      <c r="D95" s="22" t="s">
        <v>243</v>
      </c>
      <c r="E95" s="22" t="s">
        <v>259</v>
      </c>
      <c r="F95" s="3" t="s">
        <v>3</v>
      </c>
      <c r="G95" s="23">
        <v>44000</v>
      </c>
      <c r="I95" s="23">
        <f t="shared" si="28"/>
        <v>44000</v>
      </c>
      <c r="J95" s="24">
        <v>12</v>
      </c>
      <c r="K95" s="14">
        <v>12</v>
      </c>
      <c r="L95" s="14">
        <f t="shared" si="31"/>
        <v>144</v>
      </c>
      <c r="M95" s="29">
        <f t="shared" si="32"/>
        <v>305.55555555555554</v>
      </c>
      <c r="N95" s="14">
        <v>2013</v>
      </c>
      <c r="O95" s="7">
        <v>6</v>
      </c>
      <c r="P95">
        <v>0</v>
      </c>
      <c r="Q95" s="30">
        <f t="shared" si="30"/>
        <v>0</v>
      </c>
      <c r="R95" s="23">
        <v>14000</v>
      </c>
      <c r="T95" s="17">
        <f t="shared" si="29"/>
        <v>14000</v>
      </c>
      <c r="U95" s="5">
        <v>3</v>
      </c>
      <c r="V95" s="31">
        <v>3</v>
      </c>
      <c r="W95" s="14">
        <f t="shared" si="33"/>
        <v>36</v>
      </c>
      <c r="X95" s="29">
        <f t="shared" si="34"/>
        <v>388.88888888888891</v>
      </c>
      <c r="Y95" s="7">
        <v>4</v>
      </c>
      <c r="AA95" s="7">
        <v>2</v>
      </c>
      <c r="AC95" s="7" t="s">
        <v>2</v>
      </c>
      <c r="AD95" s="7" t="s">
        <v>2</v>
      </c>
      <c r="AE95" s="7" t="s">
        <v>2</v>
      </c>
      <c r="AF95" s="3" t="s">
        <v>5</v>
      </c>
      <c r="AG95" s="3" t="s">
        <v>5</v>
      </c>
      <c r="AH95" s="3" t="s">
        <v>12</v>
      </c>
    </row>
    <row r="96" spans="1:34" x14ac:dyDescent="0.25">
      <c r="A96" t="s">
        <v>159</v>
      </c>
      <c r="B96" s="22" t="s">
        <v>91</v>
      </c>
      <c r="C96" s="22" t="s">
        <v>94</v>
      </c>
      <c r="D96" s="22" t="s">
        <v>246</v>
      </c>
      <c r="E96" s="22" t="s">
        <v>259</v>
      </c>
      <c r="F96" s="3" t="s">
        <v>3</v>
      </c>
      <c r="G96" s="23">
        <v>44000</v>
      </c>
      <c r="I96" s="23">
        <f t="shared" si="28"/>
        <v>44000</v>
      </c>
      <c r="J96" s="24">
        <v>12</v>
      </c>
      <c r="K96" s="14">
        <v>12</v>
      </c>
      <c r="L96" s="14">
        <f t="shared" si="31"/>
        <v>144</v>
      </c>
      <c r="M96" s="29">
        <f t="shared" si="32"/>
        <v>305.55555555555554</v>
      </c>
      <c r="N96" s="14">
        <v>2013</v>
      </c>
      <c r="O96" s="7">
        <v>5</v>
      </c>
      <c r="Q96" s="30"/>
      <c r="R96" s="23">
        <v>11000</v>
      </c>
      <c r="T96" s="17">
        <f t="shared" si="29"/>
        <v>11000</v>
      </c>
      <c r="U96" s="5">
        <v>3</v>
      </c>
      <c r="V96" s="31">
        <v>3</v>
      </c>
      <c r="W96" s="14">
        <f t="shared" si="33"/>
        <v>36</v>
      </c>
      <c r="X96" s="29">
        <f t="shared" si="34"/>
        <v>305.55555555555554</v>
      </c>
      <c r="Y96" s="7">
        <v>1</v>
      </c>
      <c r="Z96" s="7">
        <v>3</v>
      </c>
      <c r="AA96" s="7">
        <v>1</v>
      </c>
      <c r="AC96" s="7" t="s">
        <v>2</v>
      </c>
      <c r="AD96" s="7" t="s">
        <v>2</v>
      </c>
      <c r="AE96" s="7" t="s">
        <v>2</v>
      </c>
      <c r="AF96" s="3" t="s">
        <v>6</v>
      </c>
      <c r="AG96" s="3" t="s">
        <v>12</v>
      </c>
      <c r="AH96" s="3" t="s">
        <v>6</v>
      </c>
    </row>
    <row r="97" spans="1:34" x14ac:dyDescent="0.25">
      <c r="A97" t="s">
        <v>160</v>
      </c>
      <c r="B97" s="22" t="s">
        <v>92</v>
      </c>
      <c r="C97" s="22" t="s">
        <v>94</v>
      </c>
      <c r="D97" s="22" t="s">
        <v>246</v>
      </c>
      <c r="E97" s="22" t="s">
        <v>259</v>
      </c>
      <c r="F97" s="3" t="s">
        <v>3</v>
      </c>
      <c r="G97" s="23">
        <v>21104</v>
      </c>
      <c r="H97" s="23">
        <v>0</v>
      </c>
      <c r="I97" s="23">
        <f t="shared" si="28"/>
        <v>21104</v>
      </c>
      <c r="J97" s="24" t="s">
        <v>203</v>
      </c>
      <c r="K97" s="14">
        <v>12</v>
      </c>
      <c r="L97" s="14">
        <f t="shared" si="31"/>
        <v>144</v>
      </c>
      <c r="M97" s="29">
        <f t="shared" si="32"/>
        <v>146.55555555555554</v>
      </c>
      <c r="N97" s="14">
        <v>2014</v>
      </c>
      <c r="O97" s="7">
        <v>5</v>
      </c>
      <c r="P97">
        <v>0</v>
      </c>
      <c r="Q97" s="30">
        <f t="shared" ref="Q97:Q102" si="35">P97/SUM(O97:P97)</f>
        <v>0</v>
      </c>
      <c r="R97" s="23">
        <v>6157</v>
      </c>
      <c r="S97" s="17">
        <v>0</v>
      </c>
      <c r="T97" s="17">
        <f t="shared" si="29"/>
        <v>6157</v>
      </c>
      <c r="U97" s="5">
        <v>2</v>
      </c>
      <c r="V97" s="31">
        <v>2</v>
      </c>
      <c r="W97" s="14">
        <f t="shared" si="33"/>
        <v>24</v>
      </c>
      <c r="X97" s="29">
        <f t="shared" si="34"/>
        <v>256.54166666666669</v>
      </c>
      <c r="Z97" s="7">
        <v>3</v>
      </c>
      <c r="AA97" s="7">
        <v>1</v>
      </c>
      <c r="AB97" s="7">
        <v>1</v>
      </c>
      <c r="AC97" s="7" t="s">
        <v>2</v>
      </c>
      <c r="AD97" s="7" t="s">
        <v>2</v>
      </c>
      <c r="AE97" s="7" t="s">
        <v>1</v>
      </c>
      <c r="AF97" s="3" t="s">
        <v>6</v>
      </c>
      <c r="AG97" s="3" t="s">
        <v>6</v>
      </c>
    </row>
    <row r="98" spans="1:34" x14ac:dyDescent="0.25">
      <c r="A98" t="s">
        <v>164</v>
      </c>
      <c r="B98" s="22" t="s">
        <v>91</v>
      </c>
      <c r="C98" s="22" t="s">
        <v>94</v>
      </c>
      <c r="D98" s="22" t="s">
        <v>246</v>
      </c>
      <c r="E98" s="22" t="s">
        <v>259</v>
      </c>
      <c r="F98" s="3" t="s">
        <v>3</v>
      </c>
      <c r="G98" s="23">
        <v>43000</v>
      </c>
      <c r="H98" s="23">
        <v>0</v>
      </c>
      <c r="I98" s="23">
        <f t="shared" si="28"/>
        <v>43000</v>
      </c>
      <c r="J98" s="24">
        <v>15.2</v>
      </c>
      <c r="K98" s="14">
        <v>15.2</v>
      </c>
      <c r="L98" s="14">
        <f t="shared" si="31"/>
        <v>182.39999999999998</v>
      </c>
      <c r="M98" s="29">
        <f t="shared" si="32"/>
        <v>235.74561403508775</v>
      </c>
      <c r="N98" s="14">
        <v>2012</v>
      </c>
      <c r="O98" s="7">
        <v>5</v>
      </c>
      <c r="P98">
        <v>0</v>
      </c>
      <c r="Q98" s="30">
        <f t="shared" si="35"/>
        <v>0</v>
      </c>
      <c r="R98" s="23">
        <v>12500</v>
      </c>
      <c r="S98" s="17">
        <v>0</v>
      </c>
      <c r="T98" s="17">
        <f t="shared" si="29"/>
        <v>12500</v>
      </c>
      <c r="U98" s="5">
        <v>3</v>
      </c>
      <c r="V98" s="31">
        <v>3</v>
      </c>
      <c r="W98" s="14">
        <f t="shared" si="33"/>
        <v>36</v>
      </c>
      <c r="X98" s="29">
        <f t="shared" si="34"/>
        <v>347.22222222222223</v>
      </c>
      <c r="Y98" s="7">
        <v>1</v>
      </c>
      <c r="Z98" s="7">
        <v>1</v>
      </c>
      <c r="AA98" s="7">
        <v>1</v>
      </c>
      <c r="AB98" s="7">
        <v>2</v>
      </c>
      <c r="AC98" s="7" t="s">
        <v>2</v>
      </c>
      <c r="AD98" s="7" t="s">
        <v>2</v>
      </c>
      <c r="AE98" s="7" t="s">
        <v>2</v>
      </c>
      <c r="AF98" s="3" t="s">
        <v>5</v>
      </c>
      <c r="AG98" s="3" t="s">
        <v>12</v>
      </c>
      <c r="AH98" s="3" t="s">
        <v>5</v>
      </c>
    </row>
    <row r="99" spans="1:34" x14ac:dyDescent="0.25">
      <c r="A99" t="s">
        <v>169</v>
      </c>
      <c r="B99" s="22" t="s">
        <v>91</v>
      </c>
      <c r="C99" s="22" t="s">
        <v>94</v>
      </c>
      <c r="D99" s="22" t="s">
        <v>247</v>
      </c>
      <c r="E99" s="22" t="s">
        <v>259</v>
      </c>
      <c r="F99" s="3" t="s">
        <v>3</v>
      </c>
      <c r="G99" s="23">
        <v>40000</v>
      </c>
      <c r="H99" s="23">
        <v>0</v>
      </c>
      <c r="I99" s="23">
        <f t="shared" si="28"/>
        <v>40000</v>
      </c>
      <c r="J99" s="24">
        <v>12</v>
      </c>
      <c r="K99" s="14">
        <v>12</v>
      </c>
      <c r="L99" s="14">
        <f t="shared" si="31"/>
        <v>144</v>
      </c>
      <c r="M99" s="29">
        <f t="shared" si="32"/>
        <v>277.77777777777777</v>
      </c>
      <c r="N99" s="14">
        <v>2014</v>
      </c>
      <c r="O99" s="7">
        <v>6</v>
      </c>
      <c r="P99">
        <v>0</v>
      </c>
      <c r="Q99" s="30">
        <f t="shared" si="35"/>
        <v>0</v>
      </c>
      <c r="R99" s="23">
        <v>11500</v>
      </c>
      <c r="T99" s="17">
        <f t="shared" si="29"/>
        <v>11500</v>
      </c>
      <c r="U99" s="5">
        <v>3</v>
      </c>
      <c r="V99" s="31">
        <v>3</v>
      </c>
      <c r="W99" s="14">
        <f t="shared" si="33"/>
        <v>36</v>
      </c>
      <c r="X99" s="29">
        <f t="shared" si="34"/>
        <v>319.44444444444446</v>
      </c>
      <c r="Y99" s="7">
        <v>0</v>
      </c>
      <c r="Z99" s="7">
        <v>3</v>
      </c>
      <c r="AA99" s="7">
        <v>3</v>
      </c>
      <c r="AB99" s="7">
        <v>0</v>
      </c>
      <c r="AC99" s="7" t="s">
        <v>2</v>
      </c>
      <c r="AD99" s="7" t="s">
        <v>2</v>
      </c>
      <c r="AE99" s="7" t="s">
        <v>2</v>
      </c>
      <c r="AF99" s="3" t="s">
        <v>6</v>
      </c>
      <c r="AG99" s="3" t="s">
        <v>118</v>
      </c>
      <c r="AH99" s="3" t="s">
        <v>118</v>
      </c>
    </row>
    <row r="100" spans="1:34" x14ac:dyDescent="0.25">
      <c r="A100" t="s">
        <v>171</v>
      </c>
      <c r="B100" s="22" t="s">
        <v>91</v>
      </c>
      <c r="C100" s="22" t="s">
        <v>228</v>
      </c>
      <c r="D100" s="22" t="s">
        <v>247</v>
      </c>
      <c r="E100" s="22" t="s">
        <v>259</v>
      </c>
      <c r="F100" s="3" t="s">
        <v>3</v>
      </c>
      <c r="G100" s="23">
        <v>45000</v>
      </c>
      <c r="H100" s="23">
        <v>0</v>
      </c>
      <c r="I100" s="23">
        <f t="shared" si="28"/>
        <v>45000</v>
      </c>
      <c r="J100" s="24">
        <v>8</v>
      </c>
      <c r="K100" s="14">
        <v>8</v>
      </c>
      <c r="L100" s="14">
        <f t="shared" si="31"/>
        <v>96</v>
      </c>
      <c r="M100" s="29">
        <f t="shared" si="32"/>
        <v>468.75</v>
      </c>
      <c r="N100" s="14">
        <v>2015</v>
      </c>
      <c r="O100" s="7">
        <v>4</v>
      </c>
      <c r="P100">
        <v>0</v>
      </c>
      <c r="Q100" s="30">
        <f t="shared" si="35"/>
        <v>0</v>
      </c>
      <c r="R100" s="23">
        <v>12000</v>
      </c>
      <c r="T100" s="17">
        <f t="shared" si="29"/>
        <v>12000</v>
      </c>
      <c r="U100" s="5">
        <v>3</v>
      </c>
      <c r="V100" s="31">
        <v>3</v>
      </c>
      <c r="W100" s="14">
        <f t="shared" si="33"/>
        <v>36</v>
      </c>
      <c r="X100" s="29">
        <f t="shared" si="34"/>
        <v>333.33333333333331</v>
      </c>
      <c r="Y100" s="7">
        <v>1</v>
      </c>
      <c r="Z100" s="7">
        <v>2</v>
      </c>
      <c r="AB100" s="7">
        <v>1</v>
      </c>
      <c r="AC100" s="7" t="s">
        <v>1</v>
      </c>
      <c r="AD100" s="7" t="s">
        <v>2</v>
      </c>
      <c r="AE100" s="7" t="s">
        <v>2</v>
      </c>
      <c r="AF100" s="3" t="s">
        <v>4</v>
      </c>
      <c r="AG100" s="3" t="s">
        <v>5</v>
      </c>
      <c r="AH100" s="3" t="s">
        <v>4</v>
      </c>
    </row>
    <row r="101" spans="1:34" x14ac:dyDescent="0.25">
      <c r="A101" t="s">
        <v>172</v>
      </c>
      <c r="B101" s="22" t="s">
        <v>91</v>
      </c>
      <c r="C101" s="22" t="s">
        <v>227</v>
      </c>
      <c r="D101" s="22" t="s">
        <v>245</v>
      </c>
      <c r="E101" s="22" t="s">
        <v>259</v>
      </c>
      <c r="F101" s="3" t="s">
        <v>3</v>
      </c>
      <c r="G101" s="23">
        <v>41370</v>
      </c>
      <c r="I101" s="23">
        <f t="shared" si="28"/>
        <v>41370</v>
      </c>
      <c r="J101" s="24">
        <v>16</v>
      </c>
      <c r="K101" s="14">
        <v>16</v>
      </c>
      <c r="L101" s="14">
        <f t="shared" si="31"/>
        <v>192</v>
      </c>
      <c r="M101" s="29">
        <f t="shared" si="32"/>
        <v>215.46875</v>
      </c>
      <c r="N101" s="14">
        <v>2013</v>
      </c>
      <c r="O101" s="7">
        <v>6</v>
      </c>
      <c r="P101">
        <v>0</v>
      </c>
      <c r="Q101" s="30">
        <f t="shared" si="35"/>
        <v>0</v>
      </c>
      <c r="R101" s="23">
        <v>12411</v>
      </c>
      <c r="T101" s="17">
        <f t="shared" si="29"/>
        <v>12411</v>
      </c>
      <c r="U101" s="5">
        <v>5</v>
      </c>
      <c r="V101" s="31">
        <v>5</v>
      </c>
      <c r="W101" s="14">
        <f t="shared" si="33"/>
        <v>60</v>
      </c>
      <c r="X101" s="29">
        <f t="shared" si="34"/>
        <v>206.85</v>
      </c>
      <c r="Y101" s="7">
        <v>1</v>
      </c>
      <c r="Z101" s="7">
        <v>2</v>
      </c>
      <c r="AA101" s="7">
        <v>2</v>
      </c>
      <c r="AB101" s="7">
        <v>1</v>
      </c>
      <c r="AC101" s="7" t="s">
        <v>2</v>
      </c>
      <c r="AD101" s="7" t="s">
        <v>2</v>
      </c>
      <c r="AE101" s="7" t="s">
        <v>2</v>
      </c>
      <c r="AF101" s="3" t="s">
        <v>6</v>
      </c>
      <c r="AG101" s="3" t="s">
        <v>5</v>
      </c>
      <c r="AH101" s="3" t="s">
        <v>5</v>
      </c>
    </row>
    <row r="102" spans="1:34" x14ac:dyDescent="0.25">
      <c r="A102" t="s">
        <v>39</v>
      </c>
      <c r="B102" s="22" t="s">
        <v>91</v>
      </c>
      <c r="C102" s="22" t="s">
        <v>228</v>
      </c>
      <c r="D102" s="22" t="s">
        <v>242</v>
      </c>
      <c r="E102" s="22" t="s">
        <v>259</v>
      </c>
      <c r="F102" s="3" t="s">
        <v>3</v>
      </c>
      <c r="G102" s="23">
        <v>43500</v>
      </c>
      <c r="I102" s="23">
        <f t="shared" si="28"/>
        <v>43500</v>
      </c>
      <c r="J102" s="24">
        <v>10</v>
      </c>
      <c r="K102" s="14">
        <v>10</v>
      </c>
      <c r="L102" s="14">
        <f t="shared" si="31"/>
        <v>120</v>
      </c>
      <c r="M102" s="29">
        <f t="shared" si="32"/>
        <v>362.5</v>
      </c>
      <c r="N102" s="14">
        <v>2014</v>
      </c>
      <c r="O102" s="7">
        <v>6</v>
      </c>
      <c r="P102">
        <v>1</v>
      </c>
      <c r="Q102" s="30">
        <f t="shared" si="35"/>
        <v>0.14285714285714285</v>
      </c>
      <c r="R102" s="23">
        <v>13000</v>
      </c>
      <c r="T102" s="17">
        <f t="shared" si="29"/>
        <v>13000</v>
      </c>
      <c r="U102" s="5">
        <v>4</v>
      </c>
      <c r="V102" s="31">
        <v>4</v>
      </c>
      <c r="W102" s="14">
        <f t="shared" si="33"/>
        <v>48</v>
      </c>
      <c r="X102" s="29">
        <f t="shared" si="34"/>
        <v>270.83333333333331</v>
      </c>
      <c r="Y102" s="7">
        <v>1</v>
      </c>
      <c r="AA102" s="7">
        <v>2</v>
      </c>
      <c r="AB102" s="7">
        <v>3</v>
      </c>
      <c r="AC102" s="7" t="s">
        <v>2</v>
      </c>
      <c r="AD102" s="7" t="s">
        <v>2</v>
      </c>
      <c r="AF102" s="3" t="s">
        <v>12</v>
      </c>
      <c r="AG102" s="3" t="s">
        <v>6</v>
      </c>
      <c r="AH102" s="3" t="s">
        <v>6</v>
      </c>
    </row>
    <row r="103" spans="1:34" x14ac:dyDescent="0.25">
      <c r="A103" t="s">
        <v>175</v>
      </c>
      <c r="B103" s="22" t="s">
        <v>91</v>
      </c>
      <c r="C103" s="22" t="s">
        <v>227</v>
      </c>
      <c r="D103" s="22" t="s">
        <v>247</v>
      </c>
      <c r="E103" s="22" t="s">
        <v>259</v>
      </c>
      <c r="F103" s="3" t="s">
        <v>3</v>
      </c>
      <c r="G103" s="23">
        <v>48000</v>
      </c>
      <c r="I103" s="23">
        <f t="shared" si="28"/>
        <v>48000</v>
      </c>
      <c r="J103" s="24" t="s">
        <v>206</v>
      </c>
      <c r="K103" s="14">
        <v>10</v>
      </c>
      <c r="L103" s="14">
        <f t="shared" si="31"/>
        <v>120</v>
      </c>
      <c r="M103" s="29">
        <f t="shared" si="32"/>
        <v>400</v>
      </c>
      <c r="N103" s="14">
        <v>2010</v>
      </c>
      <c r="O103" s="7">
        <v>5</v>
      </c>
      <c r="Q103" s="30"/>
      <c r="R103" s="23">
        <v>14352</v>
      </c>
      <c r="T103" s="17">
        <f t="shared" si="29"/>
        <v>14352</v>
      </c>
      <c r="U103" s="5" t="s">
        <v>221</v>
      </c>
      <c r="V103" s="31">
        <v>2.5</v>
      </c>
      <c r="W103" s="14">
        <f t="shared" si="33"/>
        <v>30</v>
      </c>
      <c r="X103" s="29">
        <f t="shared" si="34"/>
        <v>478.4</v>
      </c>
      <c r="Y103" s="7">
        <v>1</v>
      </c>
      <c r="Z103" s="7">
        <v>2</v>
      </c>
      <c r="AA103" s="7">
        <v>1</v>
      </c>
      <c r="AB103" s="7">
        <v>1</v>
      </c>
      <c r="AC103" s="7" t="s">
        <v>2</v>
      </c>
      <c r="AD103" s="7" t="s">
        <v>2</v>
      </c>
      <c r="AE103" s="7" t="s">
        <v>2</v>
      </c>
      <c r="AF103" s="3" t="s">
        <v>6</v>
      </c>
      <c r="AG103" s="3" t="s">
        <v>6</v>
      </c>
      <c r="AH103" s="3" t="s">
        <v>6</v>
      </c>
    </row>
    <row r="104" spans="1:34" x14ac:dyDescent="0.25">
      <c r="A104" t="s">
        <v>49</v>
      </c>
      <c r="B104" s="22" t="s">
        <v>91</v>
      </c>
      <c r="C104" s="22" t="s">
        <v>227</v>
      </c>
      <c r="D104" s="22" t="s">
        <v>246</v>
      </c>
      <c r="E104" s="22" t="s">
        <v>259</v>
      </c>
      <c r="F104" s="3" t="s">
        <v>3</v>
      </c>
      <c r="G104" s="23">
        <v>29000</v>
      </c>
      <c r="I104" s="23">
        <f t="shared" si="28"/>
        <v>29000</v>
      </c>
      <c r="J104" s="24">
        <v>4</v>
      </c>
      <c r="K104" s="14">
        <v>4</v>
      </c>
      <c r="L104" s="14">
        <f t="shared" si="31"/>
        <v>48</v>
      </c>
      <c r="M104" s="29">
        <f t="shared" si="32"/>
        <v>604.16666666666663</v>
      </c>
      <c r="N104" s="14">
        <v>2013</v>
      </c>
      <c r="O104" s="7">
        <v>4</v>
      </c>
      <c r="P104">
        <v>1</v>
      </c>
      <c r="Q104" s="30">
        <f>P104/SUM(O104:P104)</f>
        <v>0.2</v>
      </c>
      <c r="R104" s="23">
        <v>12000</v>
      </c>
      <c r="T104" s="17">
        <f t="shared" si="29"/>
        <v>12000</v>
      </c>
      <c r="U104" s="5">
        <v>3</v>
      </c>
      <c r="V104" s="31">
        <v>3</v>
      </c>
      <c r="W104" s="14">
        <f t="shared" si="33"/>
        <v>36</v>
      </c>
      <c r="X104" s="29">
        <f t="shared" si="34"/>
        <v>333.33333333333331</v>
      </c>
      <c r="Y104" s="7">
        <v>1</v>
      </c>
      <c r="AA104" s="7">
        <v>3</v>
      </c>
      <c r="AC104" s="7" t="s">
        <v>2</v>
      </c>
      <c r="AD104" s="7" t="s">
        <v>2</v>
      </c>
      <c r="AE104" s="7" t="s">
        <v>2</v>
      </c>
      <c r="AF104" s="3" t="s">
        <v>6</v>
      </c>
      <c r="AG104" s="3" t="s">
        <v>6</v>
      </c>
      <c r="AH104" s="3" t="s">
        <v>5</v>
      </c>
    </row>
    <row r="105" spans="1:34" x14ac:dyDescent="0.25">
      <c r="A105" t="s">
        <v>176</v>
      </c>
      <c r="B105" s="22" t="s">
        <v>91</v>
      </c>
      <c r="C105" s="22" t="s">
        <v>227</v>
      </c>
      <c r="D105" s="22" t="s">
        <v>241</v>
      </c>
      <c r="E105" s="22" t="s">
        <v>259</v>
      </c>
      <c r="F105" s="3" t="s">
        <v>3</v>
      </c>
      <c r="G105" s="23">
        <v>58000</v>
      </c>
      <c r="I105" s="23">
        <f t="shared" si="28"/>
        <v>58000</v>
      </c>
      <c r="J105" s="24" t="s">
        <v>207</v>
      </c>
      <c r="K105" s="14">
        <v>13</v>
      </c>
      <c r="L105" s="14">
        <f t="shared" si="31"/>
        <v>156</v>
      </c>
      <c r="M105" s="29">
        <f t="shared" si="32"/>
        <v>371.79487179487177</v>
      </c>
      <c r="N105" s="14">
        <v>2012</v>
      </c>
      <c r="O105" s="7">
        <v>7</v>
      </c>
      <c r="Q105" s="30">
        <f>P105/SUM(O105:P105)</f>
        <v>0</v>
      </c>
      <c r="R105" s="23">
        <v>15500</v>
      </c>
      <c r="T105" s="17">
        <f t="shared" si="29"/>
        <v>15500</v>
      </c>
      <c r="U105" s="5" t="s">
        <v>222</v>
      </c>
      <c r="V105" s="31">
        <v>3.5</v>
      </c>
      <c r="W105" s="14">
        <f t="shared" si="33"/>
        <v>42</v>
      </c>
      <c r="X105" s="29">
        <f t="shared" si="34"/>
        <v>369.04761904761904</v>
      </c>
      <c r="Y105" s="7">
        <v>2</v>
      </c>
      <c r="Z105" s="7">
        <v>4</v>
      </c>
      <c r="AB105" s="7">
        <v>1</v>
      </c>
      <c r="AC105" s="7" t="s">
        <v>2</v>
      </c>
      <c r="AD105" s="7" t="s">
        <v>2</v>
      </c>
      <c r="AE105" s="7" t="s">
        <v>2</v>
      </c>
      <c r="AF105" s="3" t="s">
        <v>5</v>
      </c>
      <c r="AG105" s="3" t="s">
        <v>118</v>
      </c>
      <c r="AH105" s="3" t="s">
        <v>4</v>
      </c>
    </row>
    <row r="106" spans="1:34" x14ac:dyDescent="0.25">
      <c r="A106" t="s">
        <v>177</v>
      </c>
      <c r="B106" s="22" t="s">
        <v>91</v>
      </c>
      <c r="C106" s="22" t="s">
        <v>228</v>
      </c>
      <c r="D106" s="22" t="s">
        <v>246</v>
      </c>
      <c r="E106" s="22" t="s">
        <v>259</v>
      </c>
      <c r="F106" s="3" t="s">
        <v>3</v>
      </c>
      <c r="G106" s="23">
        <v>44303</v>
      </c>
      <c r="H106" s="23">
        <v>0</v>
      </c>
      <c r="I106" s="23">
        <f t="shared" si="28"/>
        <v>44303</v>
      </c>
      <c r="J106" s="24">
        <v>13</v>
      </c>
      <c r="K106" s="14">
        <v>13</v>
      </c>
      <c r="L106" s="14">
        <f t="shared" si="31"/>
        <v>156</v>
      </c>
      <c r="M106" s="29">
        <f t="shared" si="32"/>
        <v>283.99358974358972</v>
      </c>
      <c r="N106" s="14">
        <v>2013</v>
      </c>
      <c r="O106" s="7">
        <v>7</v>
      </c>
      <c r="Q106" s="30"/>
      <c r="R106" s="23">
        <v>12622</v>
      </c>
      <c r="T106" s="17">
        <f t="shared" si="29"/>
        <v>12622</v>
      </c>
      <c r="U106" s="5">
        <v>4</v>
      </c>
      <c r="V106" s="31">
        <v>4</v>
      </c>
      <c r="W106" s="14">
        <f t="shared" si="33"/>
        <v>48</v>
      </c>
      <c r="X106" s="29">
        <f t="shared" si="34"/>
        <v>262.95833333333331</v>
      </c>
      <c r="Y106" s="7">
        <v>1</v>
      </c>
      <c r="Z106" s="7">
        <v>1</v>
      </c>
      <c r="AA106" s="7">
        <v>4</v>
      </c>
      <c r="AB106" s="7">
        <v>1</v>
      </c>
      <c r="AC106" s="7" t="s">
        <v>2</v>
      </c>
      <c r="AD106" s="7" t="s">
        <v>2</v>
      </c>
      <c r="AE106" s="7" t="s">
        <v>2</v>
      </c>
      <c r="AF106" s="3" t="s">
        <v>6</v>
      </c>
      <c r="AG106" s="3" t="s">
        <v>12</v>
      </c>
      <c r="AH106" s="3" t="s">
        <v>5</v>
      </c>
    </row>
    <row r="107" spans="1:34" x14ac:dyDescent="0.25">
      <c r="A107" t="s">
        <v>178</v>
      </c>
      <c r="B107" s="22" t="s">
        <v>91</v>
      </c>
      <c r="C107" s="22" t="s">
        <v>228</v>
      </c>
      <c r="D107" s="22" t="s">
        <v>243</v>
      </c>
      <c r="E107" s="22" t="s">
        <v>259</v>
      </c>
      <c r="F107" s="3" t="s">
        <v>3</v>
      </c>
      <c r="G107" s="23">
        <v>40000</v>
      </c>
      <c r="I107" s="23">
        <f t="shared" si="28"/>
        <v>40000</v>
      </c>
      <c r="J107" s="24" t="s">
        <v>208</v>
      </c>
      <c r="K107" s="14">
        <v>12</v>
      </c>
      <c r="L107" s="14">
        <f t="shared" si="31"/>
        <v>144</v>
      </c>
      <c r="M107" s="29">
        <f t="shared" si="32"/>
        <v>277.77777777777777</v>
      </c>
      <c r="N107" s="14"/>
      <c r="O107" s="7">
        <v>5</v>
      </c>
      <c r="P107">
        <v>1</v>
      </c>
      <c r="Q107" s="30">
        <f t="shared" ref="Q107:Q114" si="36">P107/SUM(O107:P107)</f>
        <v>0.16666666666666666</v>
      </c>
      <c r="R107" s="23">
        <v>12000</v>
      </c>
      <c r="T107" s="17">
        <f t="shared" si="29"/>
        <v>12000</v>
      </c>
      <c r="U107" s="5" t="s">
        <v>223</v>
      </c>
      <c r="V107" s="31">
        <v>3.5</v>
      </c>
      <c r="W107" s="14">
        <f t="shared" si="33"/>
        <v>42</v>
      </c>
      <c r="X107" s="29">
        <f t="shared" si="34"/>
        <v>285.71428571428572</v>
      </c>
      <c r="AC107" s="7" t="s">
        <v>2</v>
      </c>
      <c r="AD107" s="7" t="s">
        <v>2</v>
      </c>
      <c r="AE107" s="7" t="s">
        <v>2</v>
      </c>
      <c r="AF107" s="3" t="s">
        <v>12</v>
      </c>
      <c r="AG107" s="3" t="s">
        <v>12</v>
      </c>
      <c r="AH107" s="3" t="s">
        <v>12</v>
      </c>
    </row>
    <row r="108" spans="1:34" x14ac:dyDescent="0.25">
      <c r="A108" t="s">
        <v>181</v>
      </c>
      <c r="B108" s="22" t="s">
        <v>91</v>
      </c>
      <c r="C108" s="22" t="s">
        <v>228</v>
      </c>
      <c r="D108" s="22" t="s">
        <v>246</v>
      </c>
      <c r="E108" s="22" t="s">
        <v>259</v>
      </c>
      <c r="F108" s="3" t="s">
        <v>3</v>
      </c>
      <c r="G108" s="23">
        <v>40000</v>
      </c>
      <c r="I108" s="23">
        <f t="shared" si="28"/>
        <v>40000</v>
      </c>
      <c r="J108" s="24" t="s">
        <v>209</v>
      </c>
      <c r="K108" s="14">
        <v>8</v>
      </c>
      <c r="L108" s="14">
        <f t="shared" si="31"/>
        <v>96</v>
      </c>
      <c r="M108" s="29">
        <f t="shared" si="32"/>
        <v>416.66666666666669</v>
      </c>
      <c r="N108" s="14">
        <v>2011</v>
      </c>
      <c r="O108" s="7">
        <v>5</v>
      </c>
      <c r="P108">
        <v>0</v>
      </c>
      <c r="Q108" s="30">
        <f t="shared" si="36"/>
        <v>0</v>
      </c>
      <c r="R108" s="23">
        <v>13000</v>
      </c>
      <c r="T108" s="17">
        <f t="shared" si="29"/>
        <v>13000</v>
      </c>
      <c r="U108" s="5">
        <v>2.5</v>
      </c>
      <c r="V108" s="31">
        <v>2.5</v>
      </c>
      <c r="W108" s="14">
        <f t="shared" si="33"/>
        <v>30</v>
      </c>
      <c r="X108" s="29">
        <f t="shared" si="34"/>
        <v>433.33333333333331</v>
      </c>
      <c r="Y108" s="7">
        <v>3</v>
      </c>
      <c r="AB108" s="7">
        <v>2</v>
      </c>
      <c r="AC108" s="7" t="s">
        <v>1</v>
      </c>
      <c r="AD108" s="7" t="s">
        <v>2</v>
      </c>
      <c r="AE108" s="7" t="s">
        <v>2</v>
      </c>
      <c r="AG108" s="3" t="s">
        <v>5</v>
      </c>
      <c r="AH108" s="3" t="s">
        <v>6</v>
      </c>
    </row>
    <row r="109" spans="1:34" x14ac:dyDescent="0.25">
      <c r="A109" t="s">
        <v>183</v>
      </c>
      <c r="B109" s="22" t="s">
        <v>91</v>
      </c>
      <c r="C109" s="22" t="s">
        <v>227</v>
      </c>
      <c r="D109" s="22" t="s">
        <v>242</v>
      </c>
      <c r="E109" s="22" t="s">
        <v>259</v>
      </c>
      <c r="F109" s="3" t="s">
        <v>3</v>
      </c>
      <c r="G109" s="23">
        <v>40000</v>
      </c>
      <c r="H109" s="23">
        <v>0</v>
      </c>
      <c r="I109" s="23">
        <f t="shared" si="28"/>
        <v>40000</v>
      </c>
      <c r="J109" s="28" t="s">
        <v>232</v>
      </c>
      <c r="K109" s="14">
        <v>3.5</v>
      </c>
      <c r="L109" s="14">
        <f t="shared" si="31"/>
        <v>42</v>
      </c>
      <c r="M109" s="29">
        <f t="shared" si="32"/>
        <v>952.38095238095241</v>
      </c>
      <c r="N109" s="14">
        <v>2011</v>
      </c>
      <c r="O109" s="7">
        <v>6</v>
      </c>
      <c r="P109">
        <v>0</v>
      </c>
      <c r="Q109" s="30">
        <f t="shared" si="36"/>
        <v>0</v>
      </c>
      <c r="R109" s="23">
        <v>10500</v>
      </c>
      <c r="S109" s="17">
        <v>0</v>
      </c>
      <c r="T109" s="17">
        <f t="shared" si="29"/>
        <v>10500</v>
      </c>
      <c r="U109" s="21" t="s">
        <v>232</v>
      </c>
      <c r="V109" s="31">
        <v>3.5</v>
      </c>
      <c r="W109" s="14">
        <f t="shared" si="33"/>
        <v>42</v>
      </c>
      <c r="X109" s="29">
        <f t="shared" si="34"/>
        <v>250</v>
      </c>
      <c r="Y109" s="7">
        <v>2</v>
      </c>
      <c r="Z109" s="7">
        <v>2</v>
      </c>
      <c r="AA109" s="7">
        <v>2</v>
      </c>
      <c r="AC109" s="7" t="s">
        <v>2</v>
      </c>
      <c r="AD109" s="7" t="s">
        <v>2</v>
      </c>
      <c r="AE109" s="7" t="s">
        <v>1</v>
      </c>
      <c r="AF109" s="3" t="s">
        <v>5</v>
      </c>
      <c r="AG109" s="3" t="s">
        <v>5</v>
      </c>
      <c r="AH109" s="3" t="s">
        <v>4</v>
      </c>
    </row>
    <row r="110" spans="1:34" x14ac:dyDescent="0.25">
      <c r="A110" t="s">
        <v>184</v>
      </c>
      <c r="B110" s="22" t="s">
        <v>91</v>
      </c>
      <c r="C110" s="22" t="s">
        <v>229</v>
      </c>
      <c r="D110" s="22" t="s">
        <v>245</v>
      </c>
      <c r="E110" s="22" t="s">
        <v>259</v>
      </c>
      <c r="F110" s="3" t="s">
        <v>3</v>
      </c>
      <c r="G110" s="23">
        <v>36000</v>
      </c>
      <c r="I110" s="23">
        <f t="shared" si="28"/>
        <v>36000</v>
      </c>
      <c r="K110" s="14"/>
      <c r="L110" s="14"/>
      <c r="M110" s="29"/>
      <c r="N110" s="14"/>
      <c r="O110" s="7">
        <v>5</v>
      </c>
      <c r="P110">
        <v>0</v>
      </c>
      <c r="Q110" s="30">
        <f t="shared" si="36"/>
        <v>0</v>
      </c>
      <c r="T110" s="17">
        <f t="shared" si="29"/>
        <v>0</v>
      </c>
      <c r="V110" s="31"/>
      <c r="W110" s="14"/>
      <c r="X110" s="29"/>
      <c r="AC110" s="7" t="s">
        <v>2</v>
      </c>
      <c r="AD110" s="7" t="s">
        <v>2</v>
      </c>
      <c r="AE110" s="7" t="s">
        <v>2</v>
      </c>
    </row>
    <row r="111" spans="1:34" x14ac:dyDescent="0.25">
      <c r="A111" t="s">
        <v>22</v>
      </c>
      <c r="B111" s="22" t="s">
        <v>91</v>
      </c>
      <c r="C111" s="22" t="s">
        <v>227</v>
      </c>
      <c r="D111" s="22" t="s">
        <v>247</v>
      </c>
      <c r="E111" s="22" t="s">
        <v>259</v>
      </c>
      <c r="F111" s="3" t="s">
        <v>3</v>
      </c>
      <c r="G111" s="23">
        <v>42086</v>
      </c>
      <c r="I111" s="23">
        <f t="shared" si="28"/>
        <v>42086</v>
      </c>
      <c r="J111" s="24">
        <v>12</v>
      </c>
      <c r="K111" s="14">
        <v>12</v>
      </c>
      <c r="L111" s="14">
        <f>K111*12</f>
        <v>144</v>
      </c>
      <c r="M111" s="29">
        <f>I111/L111</f>
        <v>292.26388888888891</v>
      </c>
      <c r="N111" s="14">
        <v>2015</v>
      </c>
      <c r="O111" s="7">
        <v>5</v>
      </c>
      <c r="P111">
        <v>0</v>
      </c>
      <c r="Q111" s="30">
        <f t="shared" si="36"/>
        <v>0</v>
      </c>
      <c r="R111" s="23">
        <v>16835</v>
      </c>
      <c r="T111" s="17">
        <f t="shared" si="29"/>
        <v>16835</v>
      </c>
      <c r="U111" s="5">
        <v>3</v>
      </c>
      <c r="V111" s="31">
        <v>3</v>
      </c>
      <c r="W111" s="14">
        <f>V111*12</f>
        <v>36</v>
      </c>
      <c r="X111" s="29">
        <f>T111/W111</f>
        <v>467.63888888888891</v>
      </c>
      <c r="Y111" s="7">
        <v>0</v>
      </c>
      <c r="Z111" s="7">
        <v>1</v>
      </c>
      <c r="AA111" s="7">
        <v>2</v>
      </c>
      <c r="AB111" s="7">
        <v>2</v>
      </c>
      <c r="AC111" s="7" t="s">
        <v>2</v>
      </c>
      <c r="AD111" s="7" t="s">
        <v>2</v>
      </c>
      <c r="AE111" s="7" t="s">
        <v>2</v>
      </c>
      <c r="AF111" s="3" t="s">
        <v>6</v>
      </c>
      <c r="AG111" s="3" t="s">
        <v>5</v>
      </c>
      <c r="AH111" s="3" t="s">
        <v>6</v>
      </c>
    </row>
    <row r="112" spans="1:34" x14ac:dyDescent="0.25">
      <c r="A112" s="13" t="s">
        <v>48</v>
      </c>
      <c r="B112" s="22" t="s">
        <v>91</v>
      </c>
      <c r="C112" s="22" t="s">
        <v>94</v>
      </c>
      <c r="D112" s="22" t="s">
        <v>242</v>
      </c>
      <c r="E112" s="22" t="s">
        <v>259</v>
      </c>
      <c r="F112" s="25" t="s">
        <v>3</v>
      </c>
      <c r="G112" s="26">
        <v>50000</v>
      </c>
      <c r="H112" s="26">
        <v>0</v>
      </c>
      <c r="I112" s="23">
        <f t="shared" si="28"/>
        <v>50000</v>
      </c>
      <c r="J112" s="27">
        <v>12</v>
      </c>
      <c r="K112" s="15">
        <v>12</v>
      </c>
      <c r="L112" s="14">
        <f>K112*12</f>
        <v>144</v>
      </c>
      <c r="M112" s="29">
        <f>I112/L112</f>
        <v>347.22222222222223</v>
      </c>
      <c r="N112" s="15">
        <v>2014</v>
      </c>
      <c r="O112" s="19">
        <v>5</v>
      </c>
      <c r="P112" s="13">
        <v>1</v>
      </c>
      <c r="Q112" s="30">
        <f t="shared" si="36"/>
        <v>0.16666666666666666</v>
      </c>
      <c r="R112" s="26">
        <v>12000</v>
      </c>
      <c r="S112" s="18">
        <v>0</v>
      </c>
      <c r="T112" s="17">
        <f t="shared" si="29"/>
        <v>12000</v>
      </c>
      <c r="U112" s="20">
        <v>4</v>
      </c>
      <c r="V112" s="32">
        <v>4</v>
      </c>
      <c r="W112" s="14">
        <f>V112*12</f>
        <v>48</v>
      </c>
      <c r="X112" s="29">
        <f>T112/W112</f>
        <v>250</v>
      </c>
      <c r="Y112" s="19">
        <v>3</v>
      </c>
      <c r="Z112" s="19">
        <v>1</v>
      </c>
      <c r="AA112" s="19">
        <v>1</v>
      </c>
      <c r="AB112" s="19"/>
      <c r="AC112" s="19" t="s">
        <v>2</v>
      </c>
      <c r="AD112" s="19" t="s">
        <v>2</v>
      </c>
      <c r="AE112" s="19" t="s">
        <v>2</v>
      </c>
      <c r="AF112" s="25" t="s">
        <v>6</v>
      </c>
      <c r="AG112" s="25" t="s">
        <v>6</v>
      </c>
      <c r="AH112" s="25" t="s">
        <v>6</v>
      </c>
    </row>
    <row r="113" spans="1:34" x14ac:dyDescent="0.25">
      <c r="A113" t="s">
        <v>186</v>
      </c>
      <c r="B113" s="22" t="s">
        <v>91</v>
      </c>
      <c r="C113" s="22" t="s">
        <v>94</v>
      </c>
      <c r="D113" s="22" t="s">
        <v>247</v>
      </c>
      <c r="E113" s="22" t="s">
        <v>259</v>
      </c>
      <c r="F113" s="3" t="s">
        <v>3</v>
      </c>
      <c r="G113" s="23">
        <v>38000</v>
      </c>
      <c r="I113" s="23">
        <f t="shared" si="28"/>
        <v>38000</v>
      </c>
      <c r="J113" s="24">
        <v>5</v>
      </c>
      <c r="K113" s="14">
        <v>5</v>
      </c>
      <c r="L113" s="14">
        <f>K113*12</f>
        <v>60</v>
      </c>
      <c r="M113" s="29">
        <f>I113/L113</f>
        <v>633.33333333333337</v>
      </c>
      <c r="N113" s="14">
        <v>2015</v>
      </c>
      <c r="O113" s="7">
        <v>4</v>
      </c>
      <c r="P113">
        <v>1</v>
      </c>
      <c r="Q113" s="30">
        <f t="shared" si="36"/>
        <v>0.2</v>
      </c>
      <c r="R113" s="23">
        <v>12120</v>
      </c>
      <c r="T113" s="17">
        <f t="shared" si="29"/>
        <v>12120</v>
      </c>
      <c r="U113" s="5">
        <v>3</v>
      </c>
      <c r="V113" s="31">
        <v>3</v>
      </c>
      <c r="W113" s="14">
        <f>V113*12</f>
        <v>36</v>
      </c>
      <c r="X113" s="29">
        <f>T113/W113</f>
        <v>336.66666666666669</v>
      </c>
      <c r="Y113" s="7">
        <v>1</v>
      </c>
      <c r="Z113" s="7">
        <v>2</v>
      </c>
      <c r="AA113" s="7">
        <v>1</v>
      </c>
      <c r="AC113" s="7" t="s">
        <v>2</v>
      </c>
      <c r="AD113" s="7" t="s">
        <v>2</v>
      </c>
      <c r="AE113" s="7" t="s">
        <v>2</v>
      </c>
      <c r="AF113" s="3" t="s">
        <v>118</v>
      </c>
      <c r="AG113" s="3" t="s">
        <v>118</v>
      </c>
      <c r="AH113" s="3" t="s">
        <v>4</v>
      </c>
    </row>
    <row r="114" spans="1:34" x14ac:dyDescent="0.25">
      <c r="A114" t="s">
        <v>189</v>
      </c>
      <c r="B114" s="22" t="s">
        <v>91</v>
      </c>
      <c r="C114" s="22" t="s">
        <v>94</v>
      </c>
      <c r="D114" s="22" t="s">
        <v>247</v>
      </c>
      <c r="E114" s="22" t="s">
        <v>259</v>
      </c>
      <c r="F114" s="3" t="s">
        <v>3</v>
      </c>
      <c r="G114" s="23">
        <v>35000</v>
      </c>
      <c r="I114" s="23">
        <f t="shared" si="28"/>
        <v>35000</v>
      </c>
      <c r="J114" s="24" t="s">
        <v>213</v>
      </c>
      <c r="K114" s="14">
        <v>8.5</v>
      </c>
      <c r="L114" s="14">
        <f>K114*12</f>
        <v>102</v>
      </c>
      <c r="M114" s="29">
        <f>I114/L114</f>
        <v>343.13725490196077</v>
      </c>
      <c r="N114" s="14">
        <v>2014</v>
      </c>
      <c r="O114" s="7">
        <v>5</v>
      </c>
      <c r="P114">
        <v>1</v>
      </c>
      <c r="Q114" s="30">
        <f t="shared" si="36"/>
        <v>0.16666666666666666</v>
      </c>
      <c r="R114" s="23">
        <v>11000</v>
      </c>
      <c r="T114" s="17">
        <f t="shared" si="29"/>
        <v>11000</v>
      </c>
      <c r="U114" s="5">
        <v>2</v>
      </c>
      <c r="V114" s="31">
        <v>2</v>
      </c>
      <c r="W114" s="14">
        <f>V114*12</f>
        <v>24</v>
      </c>
      <c r="X114" s="29">
        <f>T114/W114</f>
        <v>458.33333333333331</v>
      </c>
      <c r="Y114" s="7">
        <v>1</v>
      </c>
      <c r="Z114" s="7">
        <v>1</v>
      </c>
      <c r="AA114" s="7">
        <v>3</v>
      </c>
      <c r="AC114" s="7" t="s">
        <v>2</v>
      </c>
      <c r="AD114" s="7" t="s">
        <v>2</v>
      </c>
      <c r="AE114" s="7" t="s">
        <v>2</v>
      </c>
      <c r="AF114" s="3" t="s">
        <v>6</v>
      </c>
      <c r="AG114" s="3" t="s">
        <v>12</v>
      </c>
      <c r="AH114" s="3" t="s">
        <v>12</v>
      </c>
    </row>
    <row r="115" spans="1:34" x14ac:dyDescent="0.25">
      <c r="A115" t="s">
        <v>190</v>
      </c>
      <c r="B115" s="22" t="s">
        <v>91</v>
      </c>
      <c r="C115" s="22" t="s">
        <v>227</v>
      </c>
      <c r="D115" s="22" t="s">
        <v>247</v>
      </c>
      <c r="E115" s="22" t="s">
        <v>259</v>
      </c>
      <c r="F115" s="3" t="s">
        <v>3</v>
      </c>
      <c r="G115" s="23">
        <v>43400</v>
      </c>
      <c r="I115" s="23">
        <f t="shared" si="28"/>
        <v>43400</v>
      </c>
      <c r="J115" s="24">
        <v>12</v>
      </c>
      <c r="K115" s="14">
        <v>12</v>
      </c>
      <c r="L115" s="14">
        <f>K115*12</f>
        <v>144</v>
      </c>
      <c r="M115" s="29">
        <f>I115/L115</f>
        <v>301.38888888888891</v>
      </c>
      <c r="N115" s="14">
        <v>2005</v>
      </c>
      <c r="O115" s="7">
        <v>6</v>
      </c>
      <c r="Q115" s="30"/>
      <c r="R115" s="23">
        <v>12625</v>
      </c>
      <c r="T115" s="17">
        <f t="shared" si="29"/>
        <v>12625</v>
      </c>
      <c r="U115" s="5">
        <v>2.5</v>
      </c>
      <c r="V115" s="31">
        <v>2.5</v>
      </c>
      <c r="W115" s="14">
        <f>V115*12</f>
        <v>30</v>
      </c>
      <c r="X115" s="29">
        <f>T115/W115</f>
        <v>420.83333333333331</v>
      </c>
      <c r="Y115" s="7">
        <v>2</v>
      </c>
      <c r="Z115" s="7">
        <v>1</v>
      </c>
      <c r="AA115" s="7">
        <v>1</v>
      </c>
      <c r="AB115" s="7">
        <v>2</v>
      </c>
      <c r="AC115" s="7" t="s">
        <v>2</v>
      </c>
      <c r="AD115" s="7" t="s">
        <v>2</v>
      </c>
      <c r="AE115" s="7" t="s">
        <v>1</v>
      </c>
      <c r="AF115" s="3" t="s">
        <v>6</v>
      </c>
      <c r="AG115" s="3" t="s">
        <v>6</v>
      </c>
    </row>
  </sheetData>
  <autoFilter ref="A1:AH114">
    <sortState ref="A2:AH115">
      <sortCondition ref="E1:E114"/>
    </sortState>
  </autoFilter>
  <conditionalFormatting sqref="A110:A114">
    <cfRule type="duplicateValues" dxfId="0"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workbookViewId="0">
      <selection activeCell="D7" sqref="D7"/>
    </sheetView>
  </sheetViews>
  <sheetFormatPr defaultRowHeight="15" x14ac:dyDescent="0.25"/>
  <cols>
    <col min="1" max="1" width="5.28515625" customWidth="1"/>
    <col min="2" max="2" width="81" customWidth="1"/>
    <col min="3" max="3" width="18.42578125" customWidth="1"/>
    <col min="4" max="4" width="31.140625" customWidth="1"/>
    <col min="5" max="5" width="31.28515625" customWidth="1"/>
    <col min="6" max="7" width="3.140625" customWidth="1"/>
    <col min="8" max="8" width="7.7109375" bestFit="1" customWidth="1"/>
    <col min="9" max="9" width="11.5703125" customWidth="1"/>
    <col min="10" max="10" width="3.42578125" customWidth="1"/>
    <col min="11" max="11" width="15.140625" customWidth="1"/>
    <col min="12" max="12" width="22.42578125" customWidth="1"/>
    <col min="13" max="13" width="1.85546875" customWidth="1"/>
    <col min="14" max="14" width="15.140625" bestFit="1" customWidth="1"/>
    <col min="15" max="15" width="10.7109375" customWidth="1"/>
    <col min="16" max="16" width="4.85546875" customWidth="1"/>
    <col min="17" max="17" width="13.140625" customWidth="1"/>
    <col min="18" max="18" width="27.85546875" bestFit="1" customWidth="1"/>
    <col min="19" max="19" width="3.85546875" customWidth="1"/>
    <col min="20" max="20" width="7.140625" customWidth="1"/>
    <col min="21" max="21" width="13.28515625" style="7" customWidth="1"/>
    <col min="22" max="22" width="4.140625" customWidth="1"/>
    <col min="23" max="23" width="81" customWidth="1"/>
    <col min="24" max="24" width="31.7109375" bestFit="1" customWidth="1"/>
    <col min="25" max="25" width="2.42578125" customWidth="1"/>
    <col min="27" max="27" width="15.7109375" style="7" customWidth="1"/>
    <col min="28" max="28" width="3.42578125" customWidth="1"/>
    <col min="29" max="29" width="81" customWidth="1"/>
    <col min="30" max="30" width="22.42578125" customWidth="1"/>
    <col min="31" max="31" width="1.7109375" customWidth="1"/>
    <col min="33" max="33" width="9.140625" style="1"/>
  </cols>
  <sheetData>
    <row r="2" spans="2:33" x14ac:dyDescent="0.25">
      <c r="B2" t="str">
        <f>D6&amp;"
"&amp;D5&amp;"
in "&amp;D4</f>
        <v>all provider
FTs and Trusts
in all regions</v>
      </c>
    </row>
    <row r="4" spans="2:33" x14ac:dyDescent="0.25">
      <c r="B4" s="4" t="s">
        <v>90</v>
      </c>
      <c r="C4" t="s">
        <v>93</v>
      </c>
      <c r="D4" t="str">
        <f>IF(C4="(All)","all regions",IF(C4="London",C4,"the "&amp;C4))</f>
        <v>all regions</v>
      </c>
    </row>
    <row r="5" spans="2:33" x14ac:dyDescent="0.25">
      <c r="B5" s="4" t="s">
        <v>226</v>
      </c>
      <c r="C5" t="s">
        <v>93</v>
      </c>
      <c r="D5" t="str">
        <f>IF(C5="(All)","FTs and Trusts",IF(C5="FT","FTs","NHS trusts"))</f>
        <v>FTs and Trusts</v>
      </c>
      <c r="K5" s="4" t="s">
        <v>78</v>
      </c>
      <c r="L5" t="s">
        <v>248</v>
      </c>
      <c r="O5" t="s">
        <v>89</v>
      </c>
      <c r="Q5" s="4" t="s">
        <v>78</v>
      </c>
      <c r="R5" t="s">
        <v>83</v>
      </c>
      <c r="U5" s="7" t="s">
        <v>96</v>
      </c>
      <c r="W5" s="4" t="s">
        <v>78</v>
      </c>
      <c r="X5" t="s">
        <v>84</v>
      </c>
      <c r="AC5" s="4" t="s">
        <v>78</v>
      </c>
      <c r="AD5" t="s">
        <v>95</v>
      </c>
    </row>
    <row r="6" spans="2:33" x14ac:dyDescent="0.25">
      <c r="B6" s="4" t="s">
        <v>240</v>
      </c>
      <c r="C6" t="s">
        <v>93</v>
      </c>
      <c r="D6" t="str">
        <f>IF(C6="(All)","all "&amp;D7&amp;"provider",D7&amp;C6)</f>
        <v>all provider</v>
      </c>
      <c r="F6" s="6"/>
      <c r="G6" s="6"/>
      <c r="K6" s="5" t="s">
        <v>8</v>
      </c>
      <c r="L6" s="6">
        <v>4</v>
      </c>
      <c r="M6" s="6"/>
      <c r="N6" s="6" t="s">
        <v>3</v>
      </c>
      <c r="O6" s="6">
        <f>IFERROR(VLOOKUP(N6,$K$6:$L$1048576,2,FALSE)," ")</f>
        <v>109</v>
      </c>
      <c r="Q6" s="5">
        <v>2006</v>
      </c>
      <c r="R6" s="6">
        <v>3</v>
      </c>
      <c r="S6" s="6"/>
      <c r="T6">
        <v>1995</v>
      </c>
      <c r="U6" s="7">
        <f t="shared" ref="U6:U26" si="0">IFERROR(VLOOKUP(T6,$Q$6:$R$1048576,2,FALSE)," ")</f>
        <v>1</v>
      </c>
      <c r="W6" s="5" t="s">
        <v>158</v>
      </c>
      <c r="X6" s="6"/>
      <c r="Y6" s="6"/>
      <c r="Z6" s="6" t="s">
        <v>85</v>
      </c>
      <c r="AA6" s="8">
        <f>MIN(X6:X1048576)</f>
        <v>2</v>
      </c>
      <c r="AB6" s="6"/>
      <c r="AC6" s="5" t="s">
        <v>146</v>
      </c>
      <c r="AD6" s="6"/>
      <c r="AF6" s="6" t="s">
        <v>85</v>
      </c>
      <c r="AG6" s="1">
        <f>MIN(AD6:AD1048576)</f>
        <v>97.358333333333334</v>
      </c>
    </row>
    <row r="7" spans="2:33" x14ac:dyDescent="0.25">
      <c r="B7" s="4" t="s">
        <v>256</v>
      </c>
      <c r="C7" t="s">
        <v>93</v>
      </c>
      <c r="D7" t="str">
        <f>IF(C7="(All)", "",IF(C7="Small", "small ",IF(C7="Medium", "medium ", IF(C7="Large", "large ",""))))</f>
        <v/>
      </c>
      <c r="F7" s="6"/>
      <c r="G7" s="6"/>
      <c r="K7" s="5" t="s">
        <v>3</v>
      </c>
      <c r="L7" s="6">
        <v>109</v>
      </c>
      <c r="M7" s="6"/>
      <c r="N7" s="6" t="s">
        <v>8</v>
      </c>
      <c r="O7" s="6">
        <f>IFERROR(VLOOKUP(N7,$K$6:$L$1048576,2,FALSE)," ")</f>
        <v>4</v>
      </c>
      <c r="Q7" s="5">
        <v>2007</v>
      </c>
      <c r="R7" s="6">
        <v>2</v>
      </c>
      <c r="S7" s="6"/>
      <c r="T7">
        <v>1996</v>
      </c>
      <c r="U7" s="7" t="str">
        <f t="shared" si="0"/>
        <v xml:space="preserve"> </v>
      </c>
      <c r="W7" s="5" t="s">
        <v>254</v>
      </c>
      <c r="X7" s="6"/>
      <c r="Y7" s="6"/>
      <c r="Z7" s="6" t="s">
        <v>86</v>
      </c>
      <c r="AA7" s="8">
        <f>MAX(X6:X1048576)</f>
        <v>20</v>
      </c>
      <c r="AB7" s="6"/>
      <c r="AC7" s="5" t="s">
        <v>254</v>
      </c>
      <c r="AD7" s="6"/>
      <c r="AF7" s="6" t="s">
        <v>86</v>
      </c>
      <c r="AG7" s="1">
        <f>MAX(AD6:AD1048576)</f>
        <v>1180.5555555555557</v>
      </c>
    </row>
    <row r="8" spans="2:33" x14ac:dyDescent="0.25">
      <c r="F8" s="6">
        <f>COUNTIF(E10:E116,0)</f>
        <v>0</v>
      </c>
      <c r="G8" s="6"/>
      <c r="H8" s="6" t="s">
        <v>85</v>
      </c>
      <c r="I8" s="16">
        <f ca="1">MIN(OFFSET($E$9,F8+1,0):E301)</f>
        <v>18621</v>
      </c>
      <c r="K8" s="5" t="s">
        <v>100</v>
      </c>
      <c r="L8" s="6"/>
      <c r="M8" s="6"/>
      <c r="N8" s="6"/>
      <c r="O8" s="6"/>
      <c r="Q8" s="5">
        <v>2009</v>
      </c>
      <c r="R8" s="6">
        <v>6</v>
      </c>
      <c r="S8" s="6"/>
      <c r="T8">
        <v>1997</v>
      </c>
      <c r="U8" s="7">
        <f t="shared" si="0"/>
        <v>1</v>
      </c>
      <c r="W8" s="5" t="s">
        <v>251</v>
      </c>
      <c r="X8" s="6"/>
      <c r="Y8" s="6"/>
      <c r="Z8" s="6" t="s">
        <v>87</v>
      </c>
      <c r="AA8" s="8">
        <f>AVERAGE(X6:X1048576)</f>
        <v>10.53960396039604</v>
      </c>
      <c r="AB8" s="6"/>
      <c r="AC8" s="5" t="s">
        <v>251</v>
      </c>
      <c r="AD8" s="6"/>
      <c r="AF8" s="6" t="s">
        <v>87</v>
      </c>
      <c r="AG8" s="1">
        <f>AVERAGE(AD6:AD1048576)</f>
        <v>382.47483917786792</v>
      </c>
    </row>
    <row r="9" spans="2:33" x14ac:dyDescent="0.25">
      <c r="B9" s="4" t="s">
        <v>78</v>
      </c>
      <c r="C9" t="s">
        <v>81</v>
      </c>
      <c r="D9" t="s">
        <v>82</v>
      </c>
      <c r="E9" t="s">
        <v>80</v>
      </c>
      <c r="F9" s="6"/>
      <c r="G9" s="6"/>
      <c r="H9" s="6" t="s">
        <v>86</v>
      </c>
      <c r="I9" s="16">
        <f>MAX(E9:E1048576)</f>
        <v>62700</v>
      </c>
      <c r="K9" s="5" t="s">
        <v>79</v>
      </c>
      <c r="L9" s="6">
        <v>113</v>
      </c>
      <c r="M9" s="6"/>
      <c r="N9" s="6"/>
      <c r="O9" s="6"/>
      <c r="Q9" s="5">
        <v>2010</v>
      </c>
      <c r="R9" s="6">
        <v>7</v>
      </c>
      <c r="S9" s="6"/>
      <c r="T9">
        <v>1998</v>
      </c>
      <c r="U9" s="7" t="str">
        <f t="shared" si="0"/>
        <v xml:space="preserve"> </v>
      </c>
      <c r="W9" s="5" t="s">
        <v>146</v>
      </c>
      <c r="X9" s="6"/>
      <c r="Y9" s="6"/>
      <c r="Z9" s="6" t="s">
        <v>88</v>
      </c>
      <c r="AA9" s="8">
        <f>MEDIAN(X6:X1048576)</f>
        <v>12</v>
      </c>
      <c r="AB9" s="6"/>
      <c r="AC9" s="5" t="s">
        <v>134</v>
      </c>
      <c r="AD9" s="6"/>
      <c r="AF9" s="6" t="s">
        <v>88</v>
      </c>
      <c r="AG9" s="1">
        <f>MEDIAN(AD6:AD1048576)</f>
        <v>312.5</v>
      </c>
    </row>
    <row r="10" spans="2:33" x14ac:dyDescent="0.25">
      <c r="B10" s="5" t="s">
        <v>182</v>
      </c>
      <c r="C10" s="16"/>
      <c r="D10" s="16"/>
      <c r="E10" s="16"/>
      <c r="F10" s="6"/>
      <c r="G10" s="6"/>
      <c r="H10" s="6" t="s">
        <v>87</v>
      </c>
      <c r="I10" s="16">
        <f>AVERAGE(E9:E1048576)</f>
        <v>40494.1875</v>
      </c>
      <c r="Q10" s="5">
        <v>2011</v>
      </c>
      <c r="R10" s="6">
        <v>12</v>
      </c>
      <c r="S10" s="6"/>
      <c r="T10">
        <v>1999</v>
      </c>
      <c r="U10" s="7" t="str">
        <f t="shared" si="0"/>
        <v xml:space="preserve"> </v>
      </c>
      <c r="W10" s="5" t="s">
        <v>121</v>
      </c>
      <c r="X10" s="6"/>
      <c r="Y10" s="6"/>
      <c r="AC10" s="5" t="s">
        <v>138</v>
      </c>
      <c r="AD10" s="6"/>
    </row>
    <row r="11" spans="2:33" x14ac:dyDescent="0.25">
      <c r="B11" s="5" t="s">
        <v>251</v>
      </c>
      <c r="C11" s="16"/>
      <c r="D11" s="16"/>
      <c r="E11" s="16"/>
      <c r="F11" s="6"/>
      <c r="G11" s="6"/>
      <c r="H11" s="6" t="s">
        <v>88</v>
      </c>
      <c r="I11" s="16">
        <f>MEDIAN(E9:E1048576)</f>
        <v>42043</v>
      </c>
      <c r="Q11" s="5">
        <v>2012</v>
      </c>
      <c r="R11" s="6">
        <v>12</v>
      </c>
      <c r="S11" s="6"/>
      <c r="T11">
        <v>2000</v>
      </c>
      <c r="U11" s="7" t="str">
        <f t="shared" si="0"/>
        <v xml:space="preserve"> </v>
      </c>
      <c r="W11" s="5" t="s">
        <v>122</v>
      </c>
      <c r="X11" s="6"/>
      <c r="Y11" s="6"/>
      <c r="AC11" s="5" t="s">
        <v>10</v>
      </c>
      <c r="AD11" s="6"/>
    </row>
    <row r="12" spans="2:33" x14ac:dyDescent="0.25">
      <c r="B12" s="5" t="s">
        <v>38</v>
      </c>
      <c r="C12" s="16">
        <v>18621</v>
      </c>
      <c r="D12" s="16"/>
      <c r="E12" s="16">
        <v>18621</v>
      </c>
      <c r="F12" s="6"/>
      <c r="G12" s="6"/>
      <c r="H12" s="6"/>
      <c r="I12" s="6"/>
      <c r="Q12" s="5">
        <v>2013</v>
      </c>
      <c r="R12" s="6">
        <v>17</v>
      </c>
      <c r="S12" s="6"/>
      <c r="T12">
        <v>2001</v>
      </c>
      <c r="U12" s="7" t="str">
        <f t="shared" si="0"/>
        <v xml:space="preserve"> </v>
      </c>
      <c r="W12" s="5" t="s">
        <v>134</v>
      </c>
      <c r="X12" s="6"/>
      <c r="Y12" s="6"/>
      <c r="AC12" s="5" t="s">
        <v>184</v>
      </c>
      <c r="AD12" s="6"/>
    </row>
    <row r="13" spans="2:33" x14ac:dyDescent="0.25">
      <c r="B13" s="5" t="s">
        <v>149</v>
      </c>
      <c r="C13" s="16">
        <v>18621</v>
      </c>
      <c r="D13" s="16">
        <v>0</v>
      </c>
      <c r="E13" s="16">
        <v>18621</v>
      </c>
      <c r="F13" s="6"/>
      <c r="G13" s="6"/>
      <c r="H13" s="6"/>
      <c r="I13" s="6"/>
      <c r="Q13" s="5">
        <v>2014</v>
      </c>
      <c r="R13" s="6">
        <v>20</v>
      </c>
      <c r="S13" s="6"/>
      <c r="T13">
        <v>2002</v>
      </c>
      <c r="U13" s="7" t="str">
        <f t="shared" si="0"/>
        <v xml:space="preserve"> </v>
      </c>
      <c r="W13" s="5" t="s">
        <v>138</v>
      </c>
      <c r="X13" s="6"/>
      <c r="Y13" s="6"/>
      <c r="AC13" s="5" t="s">
        <v>122</v>
      </c>
      <c r="AD13" s="6"/>
    </row>
    <row r="14" spans="2:33" x14ac:dyDescent="0.25">
      <c r="B14" s="5" t="s">
        <v>130</v>
      </c>
      <c r="C14" s="16">
        <v>20000</v>
      </c>
      <c r="D14" s="16"/>
      <c r="E14" s="16">
        <v>20000</v>
      </c>
      <c r="F14" s="6"/>
      <c r="G14" s="6"/>
      <c r="H14" s="6"/>
      <c r="I14" s="6"/>
      <c r="Q14" s="5">
        <v>2015</v>
      </c>
      <c r="R14" s="6">
        <v>20</v>
      </c>
      <c r="S14" s="6"/>
      <c r="T14">
        <v>2003</v>
      </c>
      <c r="U14" s="7" t="str">
        <f t="shared" si="0"/>
        <v xml:space="preserve"> </v>
      </c>
      <c r="W14" s="5" t="s">
        <v>166</v>
      </c>
      <c r="X14" s="6"/>
      <c r="Y14" s="6"/>
      <c r="AC14" s="5" t="s">
        <v>158</v>
      </c>
      <c r="AD14" s="6"/>
    </row>
    <row r="15" spans="2:33" x14ac:dyDescent="0.25">
      <c r="B15" s="5" t="s">
        <v>160</v>
      </c>
      <c r="C15" s="16">
        <v>21104</v>
      </c>
      <c r="D15" s="16">
        <v>0</v>
      </c>
      <c r="E15" s="16">
        <v>21104</v>
      </c>
      <c r="F15" s="6"/>
      <c r="G15" s="6"/>
      <c r="H15" s="6"/>
      <c r="I15" s="6"/>
      <c r="Q15" s="5">
        <v>2008</v>
      </c>
      <c r="R15" s="6">
        <v>7</v>
      </c>
      <c r="S15" s="6"/>
      <c r="T15">
        <v>2004</v>
      </c>
      <c r="U15" s="7" t="str">
        <f t="shared" si="0"/>
        <v xml:space="preserve"> </v>
      </c>
      <c r="W15" s="5" t="s">
        <v>184</v>
      </c>
      <c r="X15" s="6"/>
      <c r="Y15" s="6"/>
      <c r="AC15" s="5" t="s">
        <v>121</v>
      </c>
      <c r="AD15" s="6"/>
    </row>
    <row r="16" spans="2:33" x14ac:dyDescent="0.25">
      <c r="B16" s="5" t="s">
        <v>15</v>
      </c>
      <c r="C16" s="16">
        <v>21104</v>
      </c>
      <c r="D16" s="16"/>
      <c r="E16" s="16">
        <v>21104</v>
      </c>
      <c r="F16" s="6"/>
      <c r="G16" s="6"/>
      <c r="H16" s="6"/>
      <c r="I16" s="6"/>
      <c r="Q16" s="5">
        <v>1997</v>
      </c>
      <c r="R16" s="6">
        <v>1</v>
      </c>
      <c r="T16">
        <v>2005</v>
      </c>
      <c r="U16" s="7">
        <f t="shared" si="0"/>
        <v>1</v>
      </c>
      <c r="W16" s="5" t="s">
        <v>167</v>
      </c>
      <c r="X16" s="6"/>
      <c r="AC16" s="5" t="s">
        <v>166</v>
      </c>
      <c r="AD16" s="6"/>
    </row>
    <row r="17" spans="2:30" x14ac:dyDescent="0.25">
      <c r="B17" s="5" t="s">
        <v>253</v>
      </c>
      <c r="C17" s="16">
        <v>21105</v>
      </c>
      <c r="D17" s="16"/>
      <c r="E17" s="16">
        <v>21105</v>
      </c>
      <c r="F17" s="6"/>
      <c r="G17" s="6"/>
      <c r="H17" s="6"/>
      <c r="I17" s="6"/>
      <c r="Q17" s="5">
        <v>2005</v>
      </c>
      <c r="R17" s="6">
        <v>1</v>
      </c>
      <c r="T17" s="6">
        <v>2006</v>
      </c>
      <c r="U17" s="7">
        <f t="shared" si="0"/>
        <v>3</v>
      </c>
      <c r="W17" s="5" t="s">
        <v>10</v>
      </c>
      <c r="X17" s="6"/>
      <c r="AC17" s="5" t="s">
        <v>182</v>
      </c>
      <c r="AD17" s="6"/>
    </row>
    <row r="18" spans="2:30" x14ac:dyDescent="0.25">
      <c r="B18" s="5" t="s">
        <v>156</v>
      </c>
      <c r="C18" s="16">
        <v>21105</v>
      </c>
      <c r="D18" s="16"/>
      <c r="E18" s="16">
        <v>21105</v>
      </c>
      <c r="F18" s="6"/>
      <c r="G18" s="6"/>
      <c r="H18" s="6"/>
      <c r="I18" s="6"/>
      <c r="Q18" s="5">
        <v>1995</v>
      </c>
      <c r="R18" s="6">
        <v>1</v>
      </c>
      <c r="T18" s="6">
        <v>2007</v>
      </c>
      <c r="U18" s="7">
        <f t="shared" si="0"/>
        <v>2</v>
      </c>
      <c r="W18" s="5" t="s">
        <v>182</v>
      </c>
      <c r="X18" s="6"/>
      <c r="AC18" s="5" t="s">
        <v>167</v>
      </c>
      <c r="AD18" s="6"/>
    </row>
    <row r="19" spans="2:30" x14ac:dyDescent="0.25">
      <c r="B19" s="5" t="s">
        <v>122</v>
      </c>
      <c r="C19" s="16">
        <v>21105</v>
      </c>
      <c r="D19" s="16"/>
      <c r="E19" s="16">
        <v>21105</v>
      </c>
      <c r="F19" s="6"/>
      <c r="G19" s="6"/>
      <c r="H19" s="6"/>
      <c r="I19" s="6"/>
      <c r="Q19" s="5" t="s">
        <v>79</v>
      </c>
      <c r="R19" s="6">
        <v>109</v>
      </c>
      <c r="T19" s="6">
        <v>2008</v>
      </c>
      <c r="U19" s="7">
        <f t="shared" si="0"/>
        <v>7</v>
      </c>
      <c r="W19" s="5" t="s">
        <v>26</v>
      </c>
      <c r="X19" s="6">
        <v>2</v>
      </c>
      <c r="AC19" s="5" t="s">
        <v>45</v>
      </c>
      <c r="AD19" s="6">
        <v>97.358333333333334</v>
      </c>
    </row>
    <row r="20" spans="2:30" x14ac:dyDescent="0.25">
      <c r="B20" s="5" t="s">
        <v>252</v>
      </c>
      <c r="C20" s="16">
        <v>21105</v>
      </c>
      <c r="D20" s="16"/>
      <c r="E20" s="16">
        <v>21105</v>
      </c>
      <c r="F20" s="6"/>
      <c r="G20" s="6"/>
      <c r="H20" s="6"/>
      <c r="I20" s="6"/>
      <c r="T20" s="6">
        <v>2009</v>
      </c>
      <c r="U20" s="7">
        <f t="shared" si="0"/>
        <v>6</v>
      </c>
      <c r="W20" s="5" t="s">
        <v>253</v>
      </c>
      <c r="X20" s="6">
        <v>2.5</v>
      </c>
      <c r="AC20" s="5" t="s">
        <v>44</v>
      </c>
      <c r="AD20" s="6">
        <v>131.11111111111111</v>
      </c>
    </row>
    <row r="21" spans="2:30" x14ac:dyDescent="0.25">
      <c r="B21" s="5" t="s">
        <v>26</v>
      </c>
      <c r="C21" s="16">
        <v>21105</v>
      </c>
      <c r="D21" s="16"/>
      <c r="E21" s="16">
        <v>21105</v>
      </c>
      <c r="F21" s="6"/>
      <c r="G21" s="6"/>
      <c r="H21" s="6"/>
      <c r="I21" s="6"/>
      <c r="T21" s="6">
        <v>2010</v>
      </c>
      <c r="U21" s="7">
        <f t="shared" si="0"/>
        <v>7</v>
      </c>
      <c r="W21" s="5" t="s">
        <v>252</v>
      </c>
      <c r="X21" s="6">
        <v>2.5</v>
      </c>
      <c r="AC21" s="5" t="s">
        <v>170</v>
      </c>
      <c r="AD21" s="6">
        <v>131.11111111111111</v>
      </c>
    </row>
    <row r="22" spans="2:30" x14ac:dyDescent="0.25">
      <c r="B22" s="5" t="s">
        <v>126</v>
      </c>
      <c r="C22" s="16">
        <v>21105</v>
      </c>
      <c r="D22" s="16"/>
      <c r="E22" s="16">
        <v>21105</v>
      </c>
      <c r="F22" s="6"/>
      <c r="G22" s="6"/>
      <c r="H22" s="6"/>
      <c r="I22" s="6"/>
      <c r="T22" s="6">
        <v>2011</v>
      </c>
      <c r="U22" s="7">
        <f t="shared" si="0"/>
        <v>12</v>
      </c>
      <c r="W22" s="5" t="s">
        <v>163</v>
      </c>
      <c r="X22" s="6">
        <v>3</v>
      </c>
      <c r="AC22" s="5" t="s">
        <v>162</v>
      </c>
      <c r="AD22" s="6">
        <v>145.83333333333334</v>
      </c>
    </row>
    <row r="23" spans="2:30" x14ac:dyDescent="0.25">
      <c r="B23" s="5" t="s">
        <v>163</v>
      </c>
      <c r="C23" s="16">
        <v>21200</v>
      </c>
      <c r="D23" s="16"/>
      <c r="E23" s="16">
        <v>21200</v>
      </c>
      <c r="F23" s="6"/>
      <c r="G23" s="6"/>
      <c r="H23" s="6"/>
      <c r="I23" s="6"/>
      <c r="T23" s="6">
        <v>2012</v>
      </c>
      <c r="U23" s="7">
        <f t="shared" si="0"/>
        <v>12</v>
      </c>
      <c r="W23" s="5" t="s">
        <v>249</v>
      </c>
      <c r="X23" s="6">
        <v>3</v>
      </c>
      <c r="AC23" s="5" t="s">
        <v>160</v>
      </c>
      <c r="AD23" s="6">
        <v>146.55555555555554</v>
      </c>
    </row>
    <row r="24" spans="2:30" x14ac:dyDescent="0.25">
      <c r="B24" s="5" t="s">
        <v>40</v>
      </c>
      <c r="C24" s="16">
        <v>21500</v>
      </c>
      <c r="D24" s="16">
        <v>0</v>
      </c>
      <c r="E24" s="16">
        <v>21500</v>
      </c>
      <c r="F24" s="6"/>
      <c r="G24" s="6"/>
      <c r="H24" s="6"/>
      <c r="I24" s="6"/>
      <c r="T24" s="6">
        <v>2013</v>
      </c>
      <c r="U24" s="7">
        <f t="shared" si="0"/>
        <v>17</v>
      </c>
      <c r="W24" s="5" t="s">
        <v>150</v>
      </c>
      <c r="X24" s="6">
        <v>3</v>
      </c>
      <c r="AC24" s="5" t="s">
        <v>156</v>
      </c>
      <c r="AD24" s="6">
        <v>146.5625</v>
      </c>
    </row>
    <row r="25" spans="2:30" x14ac:dyDescent="0.25">
      <c r="B25" s="5" t="s">
        <v>180</v>
      </c>
      <c r="C25" s="16">
        <v>22000</v>
      </c>
      <c r="D25" s="16"/>
      <c r="E25" s="16">
        <v>22000</v>
      </c>
      <c r="F25" s="6"/>
      <c r="G25" s="6"/>
      <c r="H25" s="6"/>
      <c r="I25" s="6"/>
      <c r="T25" s="6">
        <v>2014</v>
      </c>
      <c r="U25" s="7">
        <f t="shared" si="0"/>
        <v>20</v>
      </c>
      <c r="W25" s="5" t="s">
        <v>239</v>
      </c>
      <c r="X25" s="6">
        <v>3.5</v>
      </c>
      <c r="AC25" s="5" t="s">
        <v>149</v>
      </c>
      <c r="AD25" s="6">
        <v>155.17500000000001</v>
      </c>
    </row>
    <row r="26" spans="2:30" x14ac:dyDescent="0.25">
      <c r="B26" s="5" t="s">
        <v>45</v>
      </c>
      <c r="C26" s="16">
        <v>23366</v>
      </c>
      <c r="D26" s="16">
        <v>0</v>
      </c>
      <c r="E26" s="16">
        <v>23366</v>
      </c>
      <c r="F26" s="6"/>
      <c r="G26" s="6"/>
      <c r="H26" s="6"/>
      <c r="I26" s="6"/>
      <c r="T26" s="6">
        <v>2015</v>
      </c>
      <c r="U26" s="7">
        <f t="shared" si="0"/>
        <v>20</v>
      </c>
      <c r="W26" s="5" t="s">
        <v>183</v>
      </c>
      <c r="X26" s="6">
        <v>3.5</v>
      </c>
      <c r="AC26" s="5" t="s">
        <v>17</v>
      </c>
      <c r="AD26" s="6">
        <v>163.88888888888889</v>
      </c>
    </row>
    <row r="27" spans="2:30" x14ac:dyDescent="0.25">
      <c r="B27" s="5" t="s">
        <v>168</v>
      </c>
      <c r="C27" s="16">
        <v>23366</v>
      </c>
      <c r="D27" s="16"/>
      <c r="E27" s="16">
        <v>23366</v>
      </c>
      <c r="F27" s="6"/>
      <c r="G27" s="6"/>
      <c r="H27" s="6"/>
      <c r="I27" s="6"/>
      <c r="W27" s="5" t="s">
        <v>143</v>
      </c>
      <c r="X27" s="6">
        <v>4</v>
      </c>
      <c r="AC27" s="5" t="s">
        <v>191</v>
      </c>
      <c r="AD27" s="6">
        <v>163.88888888888889</v>
      </c>
    </row>
    <row r="28" spans="2:30" x14ac:dyDescent="0.25">
      <c r="B28" s="5" t="s">
        <v>17</v>
      </c>
      <c r="C28" s="16">
        <v>23600</v>
      </c>
      <c r="D28" s="16">
        <v>0</v>
      </c>
      <c r="E28" s="16">
        <v>23600</v>
      </c>
      <c r="F28" s="6"/>
      <c r="G28" s="6"/>
      <c r="H28" s="6"/>
      <c r="I28" s="6"/>
      <c r="W28" s="5" t="s">
        <v>153</v>
      </c>
      <c r="X28" s="6">
        <v>4</v>
      </c>
      <c r="AC28" s="5" t="s">
        <v>130</v>
      </c>
      <c r="AD28" s="6">
        <v>166.66666666666666</v>
      </c>
    </row>
    <row r="29" spans="2:30" x14ac:dyDescent="0.25">
      <c r="B29" s="5" t="s">
        <v>44</v>
      </c>
      <c r="C29" s="16">
        <v>23600</v>
      </c>
      <c r="D29" s="16"/>
      <c r="E29" s="16">
        <v>23600</v>
      </c>
      <c r="F29" s="6"/>
      <c r="G29" s="6"/>
      <c r="H29" s="6"/>
      <c r="I29" s="6"/>
      <c r="W29" s="5" t="s">
        <v>35</v>
      </c>
      <c r="X29" s="6">
        <v>4</v>
      </c>
      <c r="AC29" s="5" t="s">
        <v>15</v>
      </c>
      <c r="AD29" s="6">
        <v>175.86666666666667</v>
      </c>
    </row>
    <row r="30" spans="2:30" x14ac:dyDescent="0.25">
      <c r="B30" s="5" t="s">
        <v>170</v>
      </c>
      <c r="C30" s="16">
        <v>23600</v>
      </c>
      <c r="D30" s="16"/>
      <c r="E30" s="16">
        <v>23600</v>
      </c>
      <c r="F30" s="6"/>
      <c r="G30" s="6"/>
      <c r="H30" s="6"/>
      <c r="I30" s="6"/>
      <c r="W30" s="5" t="s">
        <v>188</v>
      </c>
      <c r="X30" s="6">
        <v>4</v>
      </c>
      <c r="AC30" s="5" t="s">
        <v>126</v>
      </c>
      <c r="AD30" s="6">
        <v>175.875</v>
      </c>
    </row>
    <row r="31" spans="2:30" x14ac:dyDescent="0.25">
      <c r="B31" s="5" t="s">
        <v>136</v>
      </c>
      <c r="C31" s="16">
        <v>23600</v>
      </c>
      <c r="D31" s="16"/>
      <c r="E31" s="16">
        <v>23600</v>
      </c>
      <c r="F31" s="6"/>
      <c r="G31" s="6"/>
      <c r="H31" s="6"/>
      <c r="I31" s="6"/>
      <c r="W31" s="5" t="s">
        <v>49</v>
      </c>
      <c r="X31" s="6">
        <v>4</v>
      </c>
      <c r="AC31" s="5" t="s">
        <v>38</v>
      </c>
      <c r="AD31" s="6">
        <v>193.96875</v>
      </c>
    </row>
    <row r="32" spans="2:30" x14ac:dyDescent="0.25">
      <c r="B32" s="5" t="s">
        <v>191</v>
      </c>
      <c r="C32" s="16">
        <v>23600</v>
      </c>
      <c r="D32" s="16"/>
      <c r="E32" s="16">
        <v>23600</v>
      </c>
      <c r="F32" s="6"/>
      <c r="G32" s="6"/>
      <c r="H32" s="6"/>
      <c r="I32" s="6"/>
      <c r="W32" s="5" t="s">
        <v>40</v>
      </c>
      <c r="X32" s="6">
        <v>5</v>
      </c>
      <c r="AC32" s="5" t="s">
        <v>136</v>
      </c>
      <c r="AD32" s="6">
        <v>196.66666666666666</v>
      </c>
    </row>
    <row r="33" spans="2:30" x14ac:dyDescent="0.25">
      <c r="B33" s="5" t="s">
        <v>49</v>
      </c>
      <c r="C33" s="16">
        <v>29000</v>
      </c>
      <c r="D33" s="16"/>
      <c r="E33" s="16">
        <v>29000</v>
      </c>
      <c r="F33" s="6"/>
      <c r="G33" s="6"/>
      <c r="H33" s="6"/>
      <c r="I33" s="6"/>
      <c r="W33" s="5" t="s">
        <v>186</v>
      </c>
      <c r="X33" s="6">
        <v>5</v>
      </c>
      <c r="AC33" s="5" t="s">
        <v>137</v>
      </c>
      <c r="AD33" s="6">
        <v>208.33333333333334</v>
      </c>
    </row>
    <row r="34" spans="2:30" x14ac:dyDescent="0.25">
      <c r="B34" s="5" t="s">
        <v>137</v>
      </c>
      <c r="C34" s="16">
        <v>30000</v>
      </c>
      <c r="D34" s="16"/>
      <c r="E34" s="16">
        <v>30000</v>
      </c>
      <c r="F34" s="6"/>
      <c r="G34" s="6"/>
      <c r="H34" s="6"/>
      <c r="I34" s="6"/>
      <c r="W34" s="5" t="s">
        <v>24</v>
      </c>
      <c r="X34" s="6">
        <v>7.5</v>
      </c>
      <c r="AC34" s="5" t="s">
        <v>151</v>
      </c>
      <c r="AD34" s="6">
        <v>208.33333333333334</v>
      </c>
    </row>
    <row r="35" spans="2:30" x14ac:dyDescent="0.25">
      <c r="B35" s="5" t="s">
        <v>151</v>
      </c>
      <c r="C35" s="16">
        <v>30000</v>
      </c>
      <c r="D35" s="16">
        <v>0</v>
      </c>
      <c r="E35" s="16">
        <v>30000</v>
      </c>
      <c r="F35" s="6"/>
      <c r="G35" s="6"/>
      <c r="H35" s="6"/>
      <c r="I35" s="6"/>
      <c r="W35" s="5" t="s">
        <v>38</v>
      </c>
      <c r="X35" s="6">
        <v>8</v>
      </c>
      <c r="AC35" s="5" t="s">
        <v>172</v>
      </c>
      <c r="AD35" s="6">
        <v>215.46875</v>
      </c>
    </row>
    <row r="36" spans="2:30" x14ac:dyDescent="0.25">
      <c r="B36" s="5" t="s">
        <v>146</v>
      </c>
      <c r="C36" s="16">
        <v>32450</v>
      </c>
      <c r="D36" s="16"/>
      <c r="E36" s="16">
        <v>32450</v>
      </c>
      <c r="F36" s="6"/>
      <c r="G36" s="6"/>
      <c r="H36" s="6"/>
      <c r="I36" s="6"/>
      <c r="W36" s="5" t="s">
        <v>171</v>
      </c>
      <c r="X36" s="6">
        <v>8</v>
      </c>
      <c r="AC36" s="5" t="s">
        <v>180</v>
      </c>
      <c r="AD36" s="6">
        <v>229.16666666666666</v>
      </c>
    </row>
    <row r="37" spans="2:30" x14ac:dyDescent="0.25">
      <c r="B37" s="5" t="s">
        <v>42</v>
      </c>
      <c r="C37" s="16">
        <v>35000</v>
      </c>
      <c r="D37" s="16"/>
      <c r="E37" s="16">
        <v>35000</v>
      </c>
      <c r="F37" s="6"/>
      <c r="G37" s="6"/>
      <c r="H37" s="6"/>
      <c r="I37" s="6"/>
      <c r="W37" s="5" t="s">
        <v>131</v>
      </c>
      <c r="X37" s="6">
        <v>8</v>
      </c>
      <c r="AC37" s="5" t="s">
        <v>164</v>
      </c>
      <c r="AD37" s="6">
        <v>235.74561403508775</v>
      </c>
    </row>
    <row r="38" spans="2:30" x14ac:dyDescent="0.25">
      <c r="B38" s="5" t="s">
        <v>16</v>
      </c>
      <c r="C38" s="16">
        <v>35000</v>
      </c>
      <c r="D38" s="16"/>
      <c r="E38" s="16">
        <v>35000</v>
      </c>
      <c r="W38" s="5" t="s">
        <v>42</v>
      </c>
      <c r="X38" s="6">
        <v>8</v>
      </c>
      <c r="AC38" s="5" t="s">
        <v>145</v>
      </c>
      <c r="AD38" s="6">
        <v>242.7797619047619</v>
      </c>
    </row>
    <row r="39" spans="2:30" x14ac:dyDescent="0.25">
      <c r="B39" s="5" t="s">
        <v>189</v>
      </c>
      <c r="C39" s="16">
        <v>35000</v>
      </c>
      <c r="D39" s="16"/>
      <c r="E39" s="16">
        <v>35000</v>
      </c>
      <c r="W39" s="5" t="s">
        <v>180</v>
      </c>
      <c r="X39" s="6">
        <v>8</v>
      </c>
      <c r="AC39" s="5" t="s">
        <v>16</v>
      </c>
      <c r="AD39" s="6">
        <v>243.05555555555554</v>
      </c>
    </row>
    <row r="40" spans="2:30" x14ac:dyDescent="0.25">
      <c r="B40" s="5" t="s">
        <v>162</v>
      </c>
      <c r="C40" s="16">
        <v>35000</v>
      </c>
      <c r="D40" s="16"/>
      <c r="E40" s="16">
        <v>35000</v>
      </c>
      <c r="W40" s="5" t="s">
        <v>168</v>
      </c>
      <c r="X40" s="6">
        <v>8</v>
      </c>
      <c r="AC40" s="5" t="s">
        <v>168</v>
      </c>
      <c r="AD40" s="6">
        <v>243.39583333333334</v>
      </c>
    </row>
    <row r="41" spans="2:30" x14ac:dyDescent="0.25">
      <c r="B41" s="5" t="s">
        <v>7</v>
      </c>
      <c r="C41" s="16">
        <v>36000</v>
      </c>
      <c r="D41" s="16"/>
      <c r="E41" s="16">
        <v>36000</v>
      </c>
      <c r="W41" s="5" t="s">
        <v>187</v>
      </c>
      <c r="X41" s="6">
        <v>8</v>
      </c>
      <c r="AC41" s="5" t="s">
        <v>152</v>
      </c>
      <c r="AD41" s="6">
        <v>249.85714285714286</v>
      </c>
    </row>
    <row r="42" spans="2:30" x14ac:dyDescent="0.25">
      <c r="B42" s="5" t="s">
        <v>184</v>
      </c>
      <c r="C42" s="16">
        <v>36000</v>
      </c>
      <c r="D42" s="16"/>
      <c r="E42" s="16">
        <v>36000</v>
      </c>
      <c r="W42" s="5" t="s">
        <v>181</v>
      </c>
      <c r="X42" s="6">
        <v>8</v>
      </c>
      <c r="AC42" s="5" t="s">
        <v>7</v>
      </c>
      <c r="AD42" s="6">
        <v>250</v>
      </c>
    </row>
    <row r="43" spans="2:30" x14ac:dyDescent="0.25">
      <c r="B43" s="5" t="s">
        <v>132</v>
      </c>
      <c r="C43" s="16">
        <v>35000</v>
      </c>
      <c r="D43" s="16">
        <v>2917</v>
      </c>
      <c r="E43" s="16">
        <v>37917</v>
      </c>
      <c r="W43" s="5" t="s">
        <v>189</v>
      </c>
      <c r="X43" s="6">
        <v>8.5</v>
      </c>
      <c r="AC43" s="5" t="s">
        <v>0</v>
      </c>
      <c r="AD43" s="6">
        <v>255.95238095238096</v>
      </c>
    </row>
    <row r="44" spans="2:30" x14ac:dyDescent="0.25">
      <c r="B44" s="5" t="s">
        <v>186</v>
      </c>
      <c r="C44" s="16">
        <v>38000</v>
      </c>
      <c r="D44" s="16"/>
      <c r="E44" s="16">
        <v>38000</v>
      </c>
      <c r="W44" s="5" t="s">
        <v>144</v>
      </c>
      <c r="X44" s="6">
        <v>9</v>
      </c>
      <c r="AC44" s="5" t="s">
        <v>128</v>
      </c>
      <c r="AD44" s="6">
        <v>256.41025641025641</v>
      </c>
    </row>
    <row r="45" spans="2:30" x14ac:dyDescent="0.25">
      <c r="B45" s="5" t="s">
        <v>31</v>
      </c>
      <c r="C45" s="16">
        <v>39406</v>
      </c>
      <c r="D45" s="16"/>
      <c r="E45" s="16">
        <v>39406</v>
      </c>
      <c r="W45" s="5" t="s">
        <v>140</v>
      </c>
      <c r="X45" s="6">
        <v>9</v>
      </c>
      <c r="AC45" s="5" t="s">
        <v>132</v>
      </c>
      <c r="AD45" s="6">
        <v>263.3125</v>
      </c>
    </row>
    <row r="46" spans="2:30" x14ac:dyDescent="0.25">
      <c r="B46" s="5" t="s">
        <v>127</v>
      </c>
      <c r="C46" s="16">
        <v>40000</v>
      </c>
      <c r="D46" s="16">
        <v>0</v>
      </c>
      <c r="E46" s="16">
        <v>40000</v>
      </c>
      <c r="W46" s="5" t="s">
        <v>28</v>
      </c>
      <c r="X46" s="6">
        <v>9</v>
      </c>
      <c r="AC46" s="5" t="s">
        <v>20</v>
      </c>
      <c r="AD46" s="6">
        <v>265.8429672447013</v>
      </c>
    </row>
    <row r="47" spans="2:30" x14ac:dyDescent="0.25">
      <c r="B47" s="5" t="s">
        <v>153</v>
      </c>
      <c r="C47" s="16">
        <v>40000</v>
      </c>
      <c r="D47" s="16"/>
      <c r="E47" s="16">
        <v>40000</v>
      </c>
      <c r="W47" s="5" t="s">
        <v>175</v>
      </c>
      <c r="X47" s="6">
        <v>10</v>
      </c>
      <c r="AC47" s="5" t="s">
        <v>31</v>
      </c>
      <c r="AD47" s="6">
        <v>273.65277777777777</v>
      </c>
    </row>
    <row r="48" spans="2:30" x14ac:dyDescent="0.25">
      <c r="B48" s="5" t="s">
        <v>144</v>
      </c>
      <c r="C48" s="16">
        <v>40000</v>
      </c>
      <c r="D48" s="16"/>
      <c r="E48" s="16">
        <v>40000</v>
      </c>
      <c r="W48" s="5" t="s">
        <v>126</v>
      </c>
      <c r="X48" s="6">
        <v>10</v>
      </c>
      <c r="AC48" s="5" t="s">
        <v>32</v>
      </c>
      <c r="AD48" s="6">
        <v>277.77777777777777</v>
      </c>
    </row>
    <row r="49" spans="2:30" x14ac:dyDescent="0.25">
      <c r="B49" s="5" t="s">
        <v>178</v>
      </c>
      <c r="C49" s="16">
        <v>40000</v>
      </c>
      <c r="D49" s="16"/>
      <c r="E49" s="16">
        <v>40000</v>
      </c>
      <c r="W49" s="5" t="s">
        <v>120</v>
      </c>
      <c r="X49" s="6">
        <v>10</v>
      </c>
      <c r="AC49" s="5" t="s">
        <v>127</v>
      </c>
      <c r="AD49" s="6">
        <v>277.77777777777777</v>
      </c>
    </row>
    <row r="50" spans="2:30" x14ac:dyDescent="0.25">
      <c r="B50" s="5" t="s">
        <v>10</v>
      </c>
      <c r="C50" s="16">
        <v>40000</v>
      </c>
      <c r="D50" s="16"/>
      <c r="E50" s="16">
        <v>40000</v>
      </c>
      <c r="W50" s="5" t="s">
        <v>149</v>
      </c>
      <c r="X50" s="6">
        <v>10</v>
      </c>
      <c r="AC50" s="5" t="s">
        <v>169</v>
      </c>
      <c r="AD50" s="6">
        <v>277.77777777777777</v>
      </c>
    </row>
    <row r="51" spans="2:30" x14ac:dyDescent="0.25">
      <c r="B51" s="5" t="s">
        <v>128</v>
      </c>
      <c r="C51" s="16">
        <v>40000</v>
      </c>
      <c r="D51" s="16"/>
      <c r="E51" s="16">
        <v>40000</v>
      </c>
      <c r="W51" s="5" t="s">
        <v>41</v>
      </c>
      <c r="X51" s="6">
        <v>10</v>
      </c>
      <c r="AC51" s="5" t="s">
        <v>192</v>
      </c>
      <c r="AD51" s="6">
        <v>277.77777777777777</v>
      </c>
    </row>
    <row r="52" spans="2:30" x14ac:dyDescent="0.25">
      <c r="B52" s="5" t="s">
        <v>32</v>
      </c>
      <c r="C52" s="16">
        <v>40000</v>
      </c>
      <c r="D52" s="16"/>
      <c r="E52" s="16">
        <v>40000</v>
      </c>
      <c r="W52" s="5" t="s">
        <v>230</v>
      </c>
      <c r="X52" s="6">
        <v>10</v>
      </c>
      <c r="AC52" s="5" t="s">
        <v>29</v>
      </c>
      <c r="AD52" s="6">
        <v>277.77777777777777</v>
      </c>
    </row>
    <row r="53" spans="2:30" x14ac:dyDescent="0.25">
      <c r="B53" s="5" t="s">
        <v>29</v>
      </c>
      <c r="C53" s="16">
        <v>40000</v>
      </c>
      <c r="D53" s="16">
        <v>0</v>
      </c>
      <c r="E53" s="16">
        <v>40000</v>
      </c>
      <c r="W53" s="5" t="s">
        <v>15</v>
      </c>
      <c r="X53" s="6">
        <v>10</v>
      </c>
      <c r="AC53" s="5" t="s">
        <v>178</v>
      </c>
      <c r="AD53" s="6">
        <v>277.77777777777777</v>
      </c>
    </row>
    <row r="54" spans="2:30" x14ac:dyDescent="0.25">
      <c r="B54" s="5" t="s">
        <v>181</v>
      </c>
      <c r="C54" s="16">
        <v>40000</v>
      </c>
      <c r="D54" s="16"/>
      <c r="E54" s="16">
        <v>40000</v>
      </c>
      <c r="W54" s="5" t="s">
        <v>39</v>
      </c>
      <c r="X54" s="6">
        <v>10</v>
      </c>
      <c r="AC54" s="5" t="s">
        <v>161</v>
      </c>
      <c r="AD54" s="6">
        <v>283.88888888888891</v>
      </c>
    </row>
    <row r="55" spans="2:30" x14ac:dyDescent="0.25">
      <c r="B55" s="5" t="s">
        <v>192</v>
      </c>
      <c r="C55" s="16">
        <v>40000</v>
      </c>
      <c r="D55" s="16"/>
      <c r="E55" s="16">
        <v>40000</v>
      </c>
      <c r="W55" s="5" t="s">
        <v>136</v>
      </c>
      <c r="X55" s="6">
        <v>10</v>
      </c>
      <c r="AC55" s="5" t="s">
        <v>177</v>
      </c>
      <c r="AD55" s="6">
        <v>283.99358974358972</v>
      </c>
    </row>
    <row r="56" spans="2:30" x14ac:dyDescent="0.25">
      <c r="B56" s="5" t="s">
        <v>183</v>
      </c>
      <c r="C56" s="16">
        <v>40000</v>
      </c>
      <c r="D56" s="16">
        <v>0</v>
      </c>
      <c r="E56" s="16">
        <v>40000</v>
      </c>
      <c r="W56" s="5" t="s">
        <v>130</v>
      </c>
      <c r="X56" s="6">
        <v>10</v>
      </c>
      <c r="AC56" s="5" t="s">
        <v>173</v>
      </c>
      <c r="AD56" s="6">
        <v>290.5</v>
      </c>
    </row>
    <row r="57" spans="2:30" x14ac:dyDescent="0.25">
      <c r="B57" s="5" t="s">
        <v>169</v>
      </c>
      <c r="C57" s="16">
        <v>40000</v>
      </c>
      <c r="D57" s="16">
        <v>0</v>
      </c>
      <c r="E57" s="16">
        <v>40000</v>
      </c>
      <c r="W57" s="5" t="s">
        <v>9</v>
      </c>
      <c r="X57" s="6">
        <v>10</v>
      </c>
      <c r="AC57" s="5" t="s">
        <v>13</v>
      </c>
      <c r="AD57" s="6">
        <v>291.66666666666669</v>
      </c>
    </row>
    <row r="58" spans="2:30" x14ac:dyDescent="0.25">
      <c r="B58" s="5" t="s">
        <v>9</v>
      </c>
      <c r="C58" s="16">
        <v>40500</v>
      </c>
      <c r="D58" s="16"/>
      <c r="E58" s="16">
        <v>40500</v>
      </c>
      <c r="W58" s="5" t="s">
        <v>250</v>
      </c>
      <c r="X58" s="6">
        <v>10</v>
      </c>
      <c r="AC58" s="5" t="s">
        <v>123</v>
      </c>
      <c r="AD58" s="6">
        <v>291.66666666666669</v>
      </c>
    </row>
    <row r="59" spans="2:30" x14ac:dyDescent="0.25">
      <c r="B59" s="5" t="s">
        <v>167</v>
      </c>
      <c r="C59" s="16">
        <v>40599</v>
      </c>
      <c r="D59" s="16"/>
      <c r="E59" s="16">
        <v>40599</v>
      </c>
      <c r="W59" s="5" t="s">
        <v>185</v>
      </c>
      <c r="X59" s="6">
        <v>10</v>
      </c>
      <c r="AC59" s="5" t="s">
        <v>22</v>
      </c>
      <c r="AD59" s="6">
        <v>292.26388888888891</v>
      </c>
    </row>
    <row r="60" spans="2:30" x14ac:dyDescent="0.25">
      <c r="B60" s="5" t="s">
        <v>145</v>
      </c>
      <c r="C60" s="16">
        <v>40787</v>
      </c>
      <c r="D60" s="16"/>
      <c r="E60" s="16">
        <v>40787</v>
      </c>
      <c r="W60" s="5" t="s">
        <v>174</v>
      </c>
      <c r="X60" s="6">
        <v>11</v>
      </c>
      <c r="AC60" s="5" t="s">
        <v>190</v>
      </c>
      <c r="AD60" s="6">
        <v>301.38888888888891</v>
      </c>
    </row>
    <row r="61" spans="2:30" x14ac:dyDescent="0.25">
      <c r="B61" s="5" t="s">
        <v>239</v>
      </c>
      <c r="C61" s="16">
        <v>41000</v>
      </c>
      <c r="D61" s="16"/>
      <c r="E61" s="16">
        <v>41000</v>
      </c>
      <c r="W61" s="5" t="s">
        <v>155</v>
      </c>
      <c r="X61" s="6">
        <v>12</v>
      </c>
      <c r="AC61" s="5" t="s">
        <v>165</v>
      </c>
      <c r="AD61" s="6">
        <v>302.34523809523807</v>
      </c>
    </row>
    <row r="62" spans="2:30" x14ac:dyDescent="0.25">
      <c r="B62" s="5" t="s">
        <v>172</v>
      </c>
      <c r="C62" s="16">
        <v>41370</v>
      </c>
      <c r="D62" s="16"/>
      <c r="E62" s="16">
        <v>41370</v>
      </c>
      <c r="W62" s="5" t="s">
        <v>178</v>
      </c>
      <c r="X62" s="6">
        <v>12</v>
      </c>
      <c r="AC62" s="5" t="s">
        <v>159</v>
      </c>
      <c r="AD62" s="6">
        <v>305.55555555555554</v>
      </c>
    </row>
    <row r="63" spans="2:30" x14ac:dyDescent="0.25">
      <c r="B63" s="5" t="s">
        <v>173</v>
      </c>
      <c r="C63" s="16">
        <v>41832</v>
      </c>
      <c r="D63" s="16">
        <v>0</v>
      </c>
      <c r="E63" s="16">
        <v>41832</v>
      </c>
      <c r="W63" s="5" t="s">
        <v>47</v>
      </c>
      <c r="X63" s="6">
        <v>12</v>
      </c>
      <c r="AC63" s="5" t="s">
        <v>157</v>
      </c>
      <c r="AD63" s="6">
        <v>305.55555555555554</v>
      </c>
    </row>
    <row r="64" spans="2:30" x14ac:dyDescent="0.25">
      <c r="B64" s="5" t="s">
        <v>152</v>
      </c>
      <c r="C64" s="16">
        <v>41976</v>
      </c>
      <c r="D64" s="16"/>
      <c r="E64" s="16">
        <v>41976</v>
      </c>
      <c r="W64" s="5" t="s">
        <v>179</v>
      </c>
      <c r="X64" s="6">
        <v>12</v>
      </c>
      <c r="AC64" s="5" t="s">
        <v>135</v>
      </c>
      <c r="AD64" s="6">
        <v>307.29166666666669</v>
      </c>
    </row>
    <row r="65" spans="2:30" x14ac:dyDescent="0.25">
      <c r="B65" s="5" t="s">
        <v>123</v>
      </c>
      <c r="C65" s="16">
        <v>42000</v>
      </c>
      <c r="D65" s="16"/>
      <c r="E65" s="16">
        <v>42000</v>
      </c>
      <c r="W65" s="5" t="s">
        <v>151</v>
      </c>
      <c r="X65" s="6">
        <v>12</v>
      </c>
      <c r="AC65" s="5" t="s">
        <v>30</v>
      </c>
      <c r="AD65" s="6">
        <v>311.48958333333331</v>
      </c>
    </row>
    <row r="66" spans="2:30" x14ac:dyDescent="0.25">
      <c r="B66" s="5" t="s">
        <v>13</v>
      </c>
      <c r="C66" s="16">
        <v>42000</v>
      </c>
      <c r="D66" s="16"/>
      <c r="E66" s="16">
        <v>42000</v>
      </c>
      <c r="W66" s="5" t="s">
        <v>124</v>
      </c>
      <c r="X66" s="6">
        <v>12</v>
      </c>
      <c r="AC66" s="5" t="s">
        <v>179</v>
      </c>
      <c r="AD66" s="6">
        <v>312.5</v>
      </c>
    </row>
    <row r="67" spans="2:30" x14ac:dyDescent="0.25">
      <c r="B67" s="5" t="s">
        <v>120</v>
      </c>
      <c r="C67" s="16">
        <v>42000</v>
      </c>
      <c r="D67" s="16"/>
      <c r="E67" s="16">
        <v>42000</v>
      </c>
      <c r="W67" s="5" t="s">
        <v>154</v>
      </c>
      <c r="X67" s="6">
        <v>12</v>
      </c>
      <c r="AC67" s="5" t="s">
        <v>124</v>
      </c>
      <c r="AD67" s="6">
        <v>312.5</v>
      </c>
    </row>
    <row r="68" spans="2:30" x14ac:dyDescent="0.25">
      <c r="B68" s="5" t="s">
        <v>22</v>
      </c>
      <c r="C68" s="16">
        <v>42086</v>
      </c>
      <c r="D68" s="16"/>
      <c r="E68" s="16">
        <v>42086</v>
      </c>
      <c r="W68" s="5" t="s">
        <v>137</v>
      </c>
      <c r="X68" s="6">
        <v>12</v>
      </c>
      <c r="AC68" s="5" t="s">
        <v>155</v>
      </c>
      <c r="AD68" s="6">
        <v>312.5</v>
      </c>
    </row>
    <row r="69" spans="2:30" x14ac:dyDescent="0.25">
      <c r="B69" s="5" t="s">
        <v>150</v>
      </c>
      <c r="C69" s="16">
        <v>42500</v>
      </c>
      <c r="D69" s="16"/>
      <c r="E69" s="16">
        <v>42500</v>
      </c>
      <c r="W69" s="5" t="s">
        <v>156</v>
      </c>
      <c r="X69" s="6">
        <v>12</v>
      </c>
      <c r="AC69" s="5" t="s">
        <v>133</v>
      </c>
      <c r="AD69" s="6">
        <v>312.5</v>
      </c>
    </row>
    <row r="70" spans="2:30" x14ac:dyDescent="0.25">
      <c r="B70" s="5" t="s">
        <v>249</v>
      </c>
      <c r="C70" s="16">
        <v>42500</v>
      </c>
      <c r="D70" s="16"/>
      <c r="E70" s="16">
        <v>42500</v>
      </c>
      <c r="W70" s="5" t="s">
        <v>17</v>
      </c>
      <c r="X70" s="6">
        <v>12</v>
      </c>
      <c r="AC70" s="5" t="s">
        <v>147</v>
      </c>
      <c r="AD70" s="6">
        <v>312.5</v>
      </c>
    </row>
    <row r="71" spans="2:30" x14ac:dyDescent="0.25">
      <c r="B71" s="5" t="s">
        <v>41</v>
      </c>
      <c r="C71" s="16">
        <v>42500</v>
      </c>
      <c r="D71" s="16"/>
      <c r="E71" s="16">
        <v>42500</v>
      </c>
      <c r="W71" s="5" t="s">
        <v>31</v>
      </c>
      <c r="X71" s="6">
        <v>12</v>
      </c>
      <c r="AC71" s="5" t="s">
        <v>47</v>
      </c>
      <c r="AD71" s="6">
        <v>312.5</v>
      </c>
    </row>
    <row r="72" spans="2:30" x14ac:dyDescent="0.25">
      <c r="B72" s="5" t="s">
        <v>0</v>
      </c>
      <c r="C72" s="16">
        <v>43000</v>
      </c>
      <c r="D72" s="16"/>
      <c r="E72" s="16">
        <v>43000</v>
      </c>
      <c r="W72" s="5" t="s">
        <v>13</v>
      </c>
      <c r="X72" s="6">
        <v>12</v>
      </c>
      <c r="AC72" s="5" t="s">
        <v>23</v>
      </c>
      <c r="AD72" s="6">
        <v>315.625</v>
      </c>
    </row>
    <row r="73" spans="2:30" x14ac:dyDescent="0.25">
      <c r="B73" s="5" t="s">
        <v>164</v>
      </c>
      <c r="C73" s="16">
        <v>43000</v>
      </c>
      <c r="D73" s="16">
        <v>0</v>
      </c>
      <c r="E73" s="16">
        <v>43000</v>
      </c>
      <c r="W73" s="5" t="s">
        <v>160</v>
      </c>
      <c r="X73" s="6">
        <v>12</v>
      </c>
      <c r="AC73" s="5" t="s">
        <v>139</v>
      </c>
      <c r="AD73" s="6">
        <v>320</v>
      </c>
    </row>
    <row r="74" spans="2:30" x14ac:dyDescent="0.25">
      <c r="B74" s="5" t="s">
        <v>190</v>
      </c>
      <c r="C74" s="16">
        <v>43400</v>
      </c>
      <c r="D74" s="16"/>
      <c r="E74" s="16">
        <v>43400</v>
      </c>
      <c r="W74" s="5" t="s">
        <v>34</v>
      </c>
      <c r="X74" s="6">
        <v>12</v>
      </c>
      <c r="AC74" s="5" t="s">
        <v>142</v>
      </c>
      <c r="AD74" s="6">
        <v>320.36111111111109</v>
      </c>
    </row>
    <row r="75" spans="2:30" x14ac:dyDescent="0.25">
      <c r="B75" s="5" t="s">
        <v>39</v>
      </c>
      <c r="C75" s="16">
        <v>43500</v>
      </c>
      <c r="D75" s="16"/>
      <c r="E75" s="16">
        <v>43500</v>
      </c>
      <c r="W75" s="5" t="s">
        <v>29</v>
      </c>
      <c r="X75" s="6">
        <v>12</v>
      </c>
      <c r="AC75" s="5" t="s">
        <v>193</v>
      </c>
      <c r="AD75" s="6">
        <v>322.56944444444446</v>
      </c>
    </row>
    <row r="76" spans="2:30" x14ac:dyDescent="0.25">
      <c r="B76" s="5" t="s">
        <v>159</v>
      </c>
      <c r="C76" s="16">
        <v>44000</v>
      </c>
      <c r="D76" s="16"/>
      <c r="E76" s="16">
        <v>44000</v>
      </c>
      <c r="W76" s="5" t="s">
        <v>125</v>
      </c>
      <c r="X76" s="6">
        <v>12</v>
      </c>
      <c r="AC76" s="5" t="s">
        <v>25</v>
      </c>
      <c r="AD76" s="6">
        <v>325.32051282051282</v>
      </c>
    </row>
    <row r="77" spans="2:30" x14ac:dyDescent="0.25">
      <c r="B77" s="5" t="s">
        <v>157</v>
      </c>
      <c r="C77" s="16">
        <v>44000</v>
      </c>
      <c r="D77" s="16"/>
      <c r="E77" s="16">
        <v>44000</v>
      </c>
      <c r="W77" s="5" t="s">
        <v>169</v>
      </c>
      <c r="X77" s="6">
        <v>12</v>
      </c>
      <c r="AC77" s="5" t="s">
        <v>9</v>
      </c>
      <c r="AD77" s="6">
        <v>337.5</v>
      </c>
    </row>
    <row r="78" spans="2:30" x14ac:dyDescent="0.25">
      <c r="B78" s="5" t="s">
        <v>135</v>
      </c>
      <c r="C78" s="16">
        <v>44250</v>
      </c>
      <c r="D78" s="16">
        <v>0</v>
      </c>
      <c r="E78" s="16">
        <v>44250</v>
      </c>
      <c r="W78" s="5" t="s">
        <v>139</v>
      </c>
      <c r="X78" s="6">
        <v>12</v>
      </c>
      <c r="AC78" s="5" t="s">
        <v>189</v>
      </c>
      <c r="AD78" s="6">
        <v>343.13725490196077</v>
      </c>
    </row>
    <row r="79" spans="2:30" x14ac:dyDescent="0.25">
      <c r="B79" s="5" t="s">
        <v>177</v>
      </c>
      <c r="C79" s="16">
        <v>44303</v>
      </c>
      <c r="D79" s="16">
        <v>0</v>
      </c>
      <c r="E79" s="16">
        <v>44303</v>
      </c>
      <c r="W79" s="5" t="s">
        <v>173</v>
      </c>
      <c r="X79" s="6">
        <v>12</v>
      </c>
      <c r="AC79" s="5" t="s">
        <v>48</v>
      </c>
      <c r="AD79" s="6">
        <v>347.22222222222223</v>
      </c>
    </row>
    <row r="80" spans="2:30" x14ac:dyDescent="0.25">
      <c r="B80" s="5" t="s">
        <v>171</v>
      </c>
      <c r="C80" s="16">
        <v>45000</v>
      </c>
      <c r="D80" s="16">
        <v>0</v>
      </c>
      <c r="E80" s="16">
        <v>45000</v>
      </c>
      <c r="W80" s="5" t="s">
        <v>142</v>
      </c>
      <c r="X80" s="6">
        <v>12</v>
      </c>
      <c r="AC80" s="5" t="s">
        <v>34</v>
      </c>
      <c r="AD80" s="6">
        <v>347.30555555555554</v>
      </c>
    </row>
    <row r="81" spans="2:30" x14ac:dyDescent="0.25">
      <c r="B81" s="5" t="s">
        <v>133</v>
      </c>
      <c r="C81" s="16">
        <v>45000</v>
      </c>
      <c r="D81" s="16">
        <v>0</v>
      </c>
      <c r="E81" s="16">
        <v>45000</v>
      </c>
      <c r="W81" s="5" t="s">
        <v>135</v>
      </c>
      <c r="X81" s="6">
        <v>12</v>
      </c>
      <c r="AC81" s="5" t="s">
        <v>120</v>
      </c>
      <c r="AD81" s="6">
        <v>350</v>
      </c>
    </row>
    <row r="82" spans="2:30" x14ac:dyDescent="0.25">
      <c r="B82" s="5" t="s">
        <v>179</v>
      </c>
      <c r="C82" s="16">
        <v>45000</v>
      </c>
      <c r="D82" s="16"/>
      <c r="E82" s="16">
        <v>45000</v>
      </c>
      <c r="W82" s="5" t="s">
        <v>190</v>
      </c>
      <c r="X82" s="6">
        <v>12</v>
      </c>
      <c r="AC82" s="5" t="s">
        <v>41</v>
      </c>
      <c r="AD82" s="6">
        <v>354.16666666666669</v>
      </c>
    </row>
    <row r="83" spans="2:30" x14ac:dyDescent="0.25">
      <c r="B83" s="5" t="s">
        <v>155</v>
      </c>
      <c r="C83" s="16">
        <v>45000</v>
      </c>
      <c r="D83" s="16"/>
      <c r="E83" s="16">
        <v>45000</v>
      </c>
      <c r="W83" s="5" t="s">
        <v>129</v>
      </c>
      <c r="X83" s="6">
        <v>12</v>
      </c>
      <c r="AC83" s="5" t="s">
        <v>40</v>
      </c>
      <c r="AD83" s="6">
        <v>358.33333333333331</v>
      </c>
    </row>
    <row r="84" spans="2:30" x14ac:dyDescent="0.25">
      <c r="B84" s="5" t="s">
        <v>147</v>
      </c>
      <c r="C84" s="16">
        <v>45000</v>
      </c>
      <c r="D84" s="16"/>
      <c r="E84" s="16">
        <v>45000</v>
      </c>
      <c r="W84" s="5" t="s">
        <v>191</v>
      </c>
      <c r="X84" s="6">
        <v>12</v>
      </c>
      <c r="AC84" s="5" t="s">
        <v>174</v>
      </c>
      <c r="AD84" s="6">
        <v>360.90909090909093</v>
      </c>
    </row>
    <row r="85" spans="2:30" x14ac:dyDescent="0.25">
      <c r="B85" s="5" t="s">
        <v>47</v>
      </c>
      <c r="C85" s="16">
        <v>45000</v>
      </c>
      <c r="D85" s="16"/>
      <c r="E85" s="16">
        <v>45000</v>
      </c>
      <c r="W85" s="5" t="s">
        <v>157</v>
      </c>
      <c r="X85" s="6">
        <v>12</v>
      </c>
      <c r="AC85" s="5" t="s">
        <v>39</v>
      </c>
      <c r="AD85" s="6">
        <v>362.5</v>
      </c>
    </row>
    <row r="86" spans="2:30" x14ac:dyDescent="0.25">
      <c r="B86" s="5" t="s">
        <v>158</v>
      </c>
      <c r="C86" s="16">
        <v>45000</v>
      </c>
      <c r="D86" s="16"/>
      <c r="E86" s="16">
        <v>45000</v>
      </c>
      <c r="W86" s="5" t="s">
        <v>192</v>
      </c>
      <c r="X86" s="6">
        <v>12</v>
      </c>
      <c r="AC86" s="5" t="s">
        <v>42</v>
      </c>
      <c r="AD86" s="6">
        <v>364.58333333333331</v>
      </c>
    </row>
    <row r="87" spans="2:30" x14ac:dyDescent="0.25">
      <c r="B87" s="5" t="s">
        <v>230</v>
      </c>
      <c r="C87" s="16">
        <v>45000</v>
      </c>
      <c r="D87" s="16"/>
      <c r="E87" s="16">
        <v>45000</v>
      </c>
      <c r="W87" s="5" t="s">
        <v>48</v>
      </c>
      <c r="X87" s="6">
        <v>12</v>
      </c>
      <c r="AC87" s="5" t="s">
        <v>129</v>
      </c>
      <c r="AD87" s="6">
        <v>364.58333333333331</v>
      </c>
    </row>
    <row r="88" spans="2:30" x14ac:dyDescent="0.25">
      <c r="B88" s="5" t="s">
        <v>124</v>
      </c>
      <c r="C88" s="16">
        <v>45000</v>
      </c>
      <c r="D88" s="16"/>
      <c r="E88" s="16">
        <v>45000</v>
      </c>
      <c r="W88" s="5" t="s">
        <v>193</v>
      </c>
      <c r="X88" s="6">
        <v>12</v>
      </c>
      <c r="AC88" s="5" t="s">
        <v>144</v>
      </c>
      <c r="AD88" s="6">
        <v>370.37037037037038</v>
      </c>
    </row>
    <row r="89" spans="2:30" x14ac:dyDescent="0.25">
      <c r="B89" s="5" t="s">
        <v>28</v>
      </c>
      <c r="C89" s="16">
        <v>45000</v>
      </c>
      <c r="D89" s="16"/>
      <c r="E89" s="16">
        <v>45000</v>
      </c>
      <c r="W89" s="5" t="s">
        <v>133</v>
      </c>
      <c r="X89" s="6">
        <v>12</v>
      </c>
      <c r="AC89" s="5" t="s">
        <v>176</v>
      </c>
      <c r="AD89" s="6">
        <v>371.79487179487177</v>
      </c>
    </row>
    <row r="90" spans="2:30" x14ac:dyDescent="0.25">
      <c r="B90" s="5" t="s">
        <v>121</v>
      </c>
      <c r="C90" s="16">
        <v>45300</v>
      </c>
      <c r="D90" s="16"/>
      <c r="E90" s="16">
        <v>45300</v>
      </c>
      <c r="W90" s="5" t="s">
        <v>32</v>
      </c>
      <c r="X90" s="6">
        <v>12</v>
      </c>
      <c r="AC90" s="5" t="s">
        <v>230</v>
      </c>
      <c r="AD90" s="6">
        <v>375</v>
      </c>
    </row>
    <row r="91" spans="2:30" x14ac:dyDescent="0.25">
      <c r="B91" s="5" t="s">
        <v>23</v>
      </c>
      <c r="C91" s="16">
        <v>45450</v>
      </c>
      <c r="D91" s="16"/>
      <c r="E91" s="16">
        <v>45450</v>
      </c>
      <c r="W91" s="5" t="s">
        <v>7</v>
      </c>
      <c r="X91" s="6">
        <v>12</v>
      </c>
      <c r="AC91" s="5" t="s">
        <v>141</v>
      </c>
      <c r="AD91" s="6">
        <v>384.61538461538464</v>
      </c>
    </row>
    <row r="92" spans="2:30" x14ac:dyDescent="0.25">
      <c r="B92" s="5" t="s">
        <v>134</v>
      </c>
      <c r="C92" s="16">
        <v>45500</v>
      </c>
      <c r="D92" s="16"/>
      <c r="E92" s="16">
        <v>45500</v>
      </c>
      <c r="W92" s="5" t="s">
        <v>127</v>
      </c>
      <c r="X92" s="6">
        <v>12</v>
      </c>
      <c r="AC92" s="5" t="s">
        <v>148</v>
      </c>
      <c r="AD92" s="6">
        <v>395.83333333333331</v>
      </c>
    </row>
    <row r="93" spans="2:30" x14ac:dyDescent="0.25">
      <c r="B93" s="5" t="s">
        <v>139</v>
      </c>
      <c r="C93" s="16">
        <v>46080</v>
      </c>
      <c r="D93" s="16"/>
      <c r="E93" s="16">
        <v>46080</v>
      </c>
      <c r="W93" s="5" t="s">
        <v>159</v>
      </c>
      <c r="X93" s="6">
        <v>12</v>
      </c>
      <c r="AC93" s="5" t="s">
        <v>185</v>
      </c>
      <c r="AD93" s="6">
        <v>398.71666666666664</v>
      </c>
    </row>
    <row r="94" spans="2:30" x14ac:dyDescent="0.25">
      <c r="B94" s="5" t="s">
        <v>142</v>
      </c>
      <c r="C94" s="16">
        <v>46132</v>
      </c>
      <c r="D94" s="16"/>
      <c r="E94" s="16">
        <v>46132</v>
      </c>
      <c r="W94" s="5" t="s">
        <v>23</v>
      </c>
      <c r="X94" s="6">
        <v>12</v>
      </c>
      <c r="AC94" s="5" t="s">
        <v>175</v>
      </c>
      <c r="AD94" s="6">
        <v>400</v>
      </c>
    </row>
    <row r="95" spans="2:30" x14ac:dyDescent="0.25">
      <c r="B95" s="5" t="s">
        <v>193</v>
      </c>
      <c r="C95" s="16">
        <v>46450</v>
      </c>
      <c r="D95" s="16">
        <v>0</v>
      </c>
      <c r="E95" s="16">
        <v>46450</v>
      </c>
      <c r="W95" s="5" t="s">
        <v>123</v>
      </c>
      <c r="X95" s="6">
        <v>12</v>
      </c>
      <c r="AC95" s="5" t="s">
        <v>250</v>
      </c>
      <c r="AD95" s="6">
        <v>400</v>
      </c>
    </row>
    <row r="96" spans="2:30" x14ac:dyDescent="0.25">
      <c r="B96" s="5" t="s">
        <v>254</v>
      </c>
      <c r="C96" s="16">
        <v>47500</v>
      </c>
      <c r="D96" s="16"/>
      <c r="E96" s="16">
        <v>47500</v>
      </c>
      <c r="W96" s="5" t="s">
        <v>16</v>
      </c>
      <c r="X96" s="6">
        <v>12</v>
      </c>
      <c r="AC96" s="5" t="s">
        <v>43</v>
      </c>
      <c r="AD96" s="6">
        <v>401.92307692307691</v>
      </c>
    </row>
    <row r="97" spans="2:30" x14ac:dyDescent="0.25">
      <c r="B97" s="5" t="s">
        <v>174</v>
      </c>
      <c r="C97" s="16">
        <v>47640</v>
      </c>
      <c r="D97" s="16"/>
      <c r="E97" s="16">
        <v>47640</v>
      </c>
      <c r="W97" s="5" t="s">
        <v>132</v>
      </c>
      <c r="X97" s="6">
        <v>12</v>
      </c>
      <c r="AC97" s="5" t="s">
        <v>125</v>
      </c>
      <c r="AD97" s="6">
        <v>416.66666666666669</v>
      </c>
    </row>
    <row r="98" spans="2:30" x14ac:dyDescent="0.25">
      <c r="B98" s="5" t="s">
        <v>185</v>
      </c>
      <c r="C98" s="16">
        <v>47846</v>
      </c>
      <c r="D98" s="16">
        <v>0</v>
      </c>
      <c r="E98" s="16">
        <v>47846</v>
      </c>
      <c r="W98" s="5" t="s">
        <v>147</v>
      </c>
      <c r="X98" s="6">
        <v>12</v>
      </c>
      <c r="AC98" s="5" t="s">
        <v>28</v>
      </c>
      <c r="AD98" s="6">
        <v>416.66666666666669</v>
      </c>
    </row>
    <row r="99" spans="2:30" x14ac:dyDescent="0.25">
      <c r="B99" s="5" t="s">
        <v>250</v>
      </c>
      <c r="C99" s="16">
        <v>48000</v>
      </c>
      <c r="D99" s="16"/>
      <c r="E99" s="16">
        <v>48000</v>
      </c>
      <c r="W99" s="5" t="s">
        <v>22</v>
      </c>
      <c r="X99" s="6">
        <v>12</v>
      </c>
      <c r="AC99" s="5" t="s">
        <v>181</v>
      </c>
      <c r="AD99" s="6">
        <v>416.66666666666669</v>
      </c>
    </row>
    <row r="100" spans="2:30" x14ac:dyDescent="0.25">
      <c r="B100" s="5" t="s">
        <v>175</v>
      </c>
      <c r="C100" s="16">
        <v>48000</v>
      </c>
      <c r="D100" s="16"/>
      <c r="E100" s="16">
        <v>48000</v>
      </c>
      <c r="W100" s="5" t="s">
        <v>148</v>
      </c>
      <c r="X100" s="6">
        <v>12</v>
      </c>
      <c r="AC100" s="5" t="s">
        <v>154</v>
      </c>
      <c r="AD100" s="6">
        <v>416.66666666666669</v>
      </c>
    </row>
    <row r="101" spans="2:30" x14ac:dyDescent="0.25">
      <c r="B101" s="5" t="s">
        <v>131</v>
      </c>
      <c r="C101" s="16">
        <v>49005</v>
      </c>
      <c r="D101" s="16"/>
      <c r="E101" s="16">
        <v>49005</v>
      </c>
      <c r="W101" s="5" t="s">
        <v>128</v>
      </c>
      <c r="X101" s="6">
        <v>13</v>
      </c>
      <c r="AC101" s="5" t="s">
        <v>171</v>
      </c>
      <c r="AD101" s="6">
        <v>468.75</v>
      </c>
    </row>
    <row r="102" spans="2:30" x14ac:dyDescent="0.25">
      <c r="B102" s="5" t="s">
        <v>24</v>
      </c>
      <c r="C102" s="16">
        <v>50000</v>
      </c>
      <c r="D102" s="16">
        <v>0</v>
      </c>
      <c r="E102" s="16">
        <v>50000</v>
      </c>
      <c r="W102" s="5" t="s">
        <v>141</v>
      </c>
      <c r="X102" s="6">
        <v>13</v>
      </c>
      <c r="AC102" s="5" t="s">
        <v>140</v>
      </c>
      <c r="AD102" s="6">
        <v>509.25925925925924</v>
      </c>
    </row>
    <row r="103" spans="2:30" x14ac:dyDescent="0.25">
      <c r="B103" s="5" t="s">
        <v>48</v>
      </c>
      <c r="C103" s="16">
        <v>50000</v>
      </c>
      <c r="D103" s="16">
        <v>0</v>
      </c>
      <c r="E103" s="16">
        <v>50000</v>
      </c>
      <c r="W103" s="5" t="s">
        <v>177</v>
      </c>
      <c r="X103" s="6">
        <v>13</v>
      </c>
      <c r="AC103" s="5" t="s">
        <v>131</v>
      </c>
      <c r="AD103" s="6">
        <v>510.46875</v>
      </c>
    </row>
    <row r="104" spans="2:30" x14ac:dyDescent="0.25">
      <c r="B104" s="5" t="s">
        <v>143</v>
      </c>
      <c r="C104" s="16">
        <v>50000</v>
      </c>
      <c r="D104" s="16"/>
      <c r="E104" s="16">
        <v>50000</v>
      </c>
      <c r="W104" s="5" t="s">
        <v>43</v>
      </c>
      <c r="X104" s="6">
        <v>13</v>
      </c>
      <c r="AC104" s="5" t="s">
        <v>187</v>
      </c>
      <c r="AD104" s="6">
        <v>520.83333333333337</v>
      </c>
    </row>
    <row r="105" spans="2:30" x14ac:dyDescent="0.25">
      <c r="B105" s="5" t="s">
        <v>187</v>
      </c>
      <c r="C105" s="16">
        <v>50000</v>
      </c>
      <c r="D105" s="16">
        <v>0</v>
      </c>
      <c r="E105" s="16">
        <v>50000</v>
      </c>
      <c r="W105" s="5" t="s">
        <v>25</v>
      </c>
      <c r="X105" s="6">
        <v>13</v>
      </c>
      <c r="AC105" s="5" t="s">
        <v>24</v>
      </c>
      <c r="AD105" s="6">
        <v>555.55555555555554</v>
      </c>
    </row>
    <row r="106" spans="2:30" x14ac:dyDescent="0.25">
      <c r="B106" s="5" t="s">
        <v>35</v>
      </c>
      <c r="C106" s="16">
        <v>50000</v>
      </c>
      <c r="D106" s="16">
        <v>0</v>
      </c>
      <c r="E106" s="16">
        <v>50000</v>
      </c>
      <c r="W106" s="5" t="s">
        <v>176</v>
      </c>
      <c r="X106" s="6">
        <v>13</v>
      </c>
      <c r="AC106" s="5" t="s">
        <v>163</v>
      </c>
      <c r="AD106" s="6">
        <v>588.88888888888891</v>
      </c>
    </row>
    <row r="107" spans="2:30" x14ac:dyDescent="0.25">
      <c r="B107" s="5" t="s">
        <v>34</v>
      </c>
      <c r="C107" s="16">
        <v>50012</v>
      </c>
      <c r="D107" s="16"/>
      <c r="E107" s="16">
        <v>50012</v>
      </c>
      <c r="W107" s="5" t="s">
        <v>145</v>
      </c>
      <c r="X107" s="6">
        <v>14</v>
      </c>
      <c r="AC107" s="5" t="s">
        <v>49</v>
      </c>
      <c r="AD107" s="6">
        <v>604.16666666666663</v>
      </c>
    </row>
    <row r="108" spans="2:30" x14ac:dyDescent="0.25">
      <c r="B108" s="5" t="s">
        <v>25</v>
      </c>
      <c r="C108" s="16">
        <v>50750</v>
      </c>
      <c r="D108" s="16">
        <v>0</v>
      </c>
      <c r="E108" s="16">
        <v>50750</v>
      </c>
      <c r="W108" s="5" t="s">
        <v>0</v>
      </c>
      <c r="X108" s="6">
        <v>14</v>
      </c>
      <c r="AC108" s="5" t="s">
        <v>186</v>
      </c>
      <c r="AD108" s="6">
        <v>633.33333333333337</v>
      </c>
    </row>
    <row r="109" spans="2:30" x14ac:dyDescent="0.25">
      <c r="B109" s="5" t="s">
        <v>165</v>
      </c>
      <c r="C109" s="16">
        <v>50794</v>
      </c>
      <c r="D109" s="16"/>
      <c r="E109" s="16">
        <v>50794</v>
      </c>
      <c r="W109" s="5" t="s">
        <v>165</v>
      </c>
      <c r="X109" s="6">
        <v>14</v>
      </c>
      <c r="AC109" s="5" t="s">
        <v>253</v>
      </c>
      <c r="AD109" s="6">
        <v>703.5</v>
      </c>
    </row>
    <row r="110" spans="2:30" x14ac:dyDescent="0.25">
      <c r="B110" s="5" t="s">
        <v>161</v>
      </c>
      <c r="C110" s="16">
        <v>51100</v>
      </c>
      <c r="D110" s="16">
        <v>0</v>
      </c>
      <c r="E110" s="16">
        <v>51100</v>
      </c>
      <c r="W110" s="5" t="s">
        <v>152</v>
      </c>
      <c r="X110" s="6">
        <v>14</v>
      </c>
      <c r="AC110" s="5" t="s">
        <v>252</v>
      </c>
      <c r="AD110" s="6">
        <v>703.5</v>
      </c>
    </row>
    <row r="111" spans="2:30" x14ac:dyDescent="0.25">
      <c r="B111" s="5" t="s">
        <v>129</v>
      </c>
      <c r="C111" s="16">
        <v>52500</v>
      </c>
      <c r="D111" s="16"/>
      <c r="E111" s="16">
        <v>52500</v>
      </c>
      <c r="W111" s="5" t="s">
        <v>161</v>
      </c>
      <c r="X111" s="6">
        <v>15</v>
      </c>
      <c r="AC111" s="5" t="s">
        <v>153</v>
      </c>
      <c r="AD111" s="6">
        <v>833.33333333333337</v>
      </c>
    </row>
    <row r="112" spans="2:30" x14ac:dyDescent="0.25">
      <c r="B112" s="5" t="s">
        <v>140</v>
      </c>
      <c r="C112" s="16">
        <v>55000</v>
      </c>
      <c r="D112" s="16">
        <v>0</v>
      </c>
      <c r="E112" s="16">
        <v>55000</v>
      </c>
      <c r="W112" s="5" t="s">
        <v>170</v>
      </c>
      <c r="X112" s="6">
        <v>15</v>
      </c>
      <c r="AC112" s="5" t="s">
        <v>26</v>
      </c>
      <c r="AD112" s="6">
        <v>879.375</v>
      </c>
    </row>
    <row r="113" spans="2:30" x14ac:dyDescent="0.25">
      <c r="B113" s="5" t="s">
        <v>188</v>
      </c>
      <c r="C113" s="16">
        <v>55000</v>
      </c>
      <c r="D113" s="16"/>
      <c r="E113" s="16">
        <v>55000</v>
      </c>
      <c r="W113" s="5" t="s">
        <v>44</v>
      </c>
      <c r="X113" s="6">
        <v>15</v>
      </c>
      <c r="AC113" s="5" t="s">
        <v>183</v>
      </c>
      <c r="AD113" s="6">
        <v>952.38095238095241</v>
      </c>
    </row>
    <row r="114" spans="2:30" x14ac:dyDescent="0.25">
      <c r="B114" s="5" t="s">
        <v>20</v>
      </c>
      <c r="C114" s="16">
        <v>55189</v>
      </c>
      <c r="D114" s="16">
        <v>0</v>
      </c>
      <c r="E114" s="16">
        <v>55189</v>
      </c>
      <c r="W114" s="5" t="s">
        <v>164</v>
      </c>
      <c r="X114" s="6">
        <v>15.2</v>
      </c>
      <c r="AC114" s="5" t="s">
        <v>239</v>
      </c>
      <c r="AD114" s="6">
        <v>976.19047619047615</v>
      </c>
    </row>
    <row r="115" spans="2:30" x14ac:dyDescent="0.25">
      <c r="B115" s="5" t="s">
        <v>148</v>
      </c>
      <c r="C115" s="16">
        <v>57000</v>
      </c>
      <c r="D115" s="16"/>
      <c r="E115" s="16">
        <v>57000</v>
      </c>
      <c r="W115" s="5" t="s">
        <v>172</v>
      </c>
      <c r="X115" s="6">
        <v>16</v>
      </c>
      <c r="AC115" s="5" t="s">
        <v>35</v>
      </c>
      <c r="AD115" s="6">
        <v>1041.6666666666667</v>
      </c>
    </row>
    <row r="116" spans="2:30" x14ac:dyDescent="0.25">
      <c r="B116" s="5" t="s">
        <v>166</v>
      </c>
      <c r="C116" s="16">
        <v>52651</v>
      </c>
      <c r="D116" s="16">
        <v>4556</v>
      </c>
      <c r="E116" s="16">
        <v>57207</v>
      </c>
      <c r="W116" s="5" t="s">
        <v>30</v>
      </c>
      <c r="X116" s="6">
        <v>16</v>
      </c>
      <c r="AC116" s="5" t="s">
        <v>143</v>
      </c>
      <c r="AD116" s="6">
        <v>1041.6666666666667</v>
      </c>
    </row>
    <row r="117" spans="2:30" x14ac:dyDescent="0.25">
      <c r="B117" s="5" t="s">
        <v>176</v>
      </c>
      <c r="C117" s="16">
        <v>58000</v>
      </c>
      <c r="D117" s="16"/>
      <c r="E117" s="16">
        <v>58000</v>
      </c>
      <c r="W117" s="5" t="s">
        <v>20</v>
      </c>
      <c r="X117" s="6">
        <v>17.3</v>
      </c>
      <c r="AC117" s="5" t="s">
        <v>188</v>
      </c>
      <c r="AD117" s="6">
        <v>1145.8333333333333</v>
      </c>
    </row>
    <row r="118" spans="2:30" x14ac:dyDescent="0.25">
      <c r="B118" s="5" t="s">
        <v>30</v>
      </c>
      <c r="C118" s="16">
        <v>59806</v>
      </c>
      <c r="D118" s="16"/>
      <c r="E118" s="16">
        <v>59806</v>
      </c>
      <c r="W118" s="5" t="s">
        <v>162</v>
      </c>
      <c r="X118" s="6">
        <v>20</v>
      </c>
      <c r="AC118" s="5" t="s">
        <v>249</v>
      </c>
      <c r="AD118" s="6">
        <v>1180.5555555555557</v>
      </c>
    </row>
    <row r="119" spans="2:30" x14ac:dyDescent="0.25">
      <c r="B119" s="5" t="s">
        <v>138</v>
      </c>
      <c r="C119" s="16">
        <v>60000</v>
      </c>
      <c r="D119" s="16"/>
      <c r="E119" s="16">
        <v>60000</v>
      </c>
      <c r="W119" s="5" t="s">
        <v>45</v>
      </c>
      <c r="X119" s="6">
        <v>20</v>
      </c>
      <c r="AC119" s="5" t="s">
        <v>150</v>
      </c>
      <c r="AD119" s="6">
        <v>1180.5555555555557</v>
      </c>
    </row>
    <row r="120" spans="2:30" x14ac:dyDescent="0.25">
      <c r="B120" s="5" t="s">
        <v>125</v>
      </c>
      <c r="C120" s="16">
        <v>60000</v>
      </c>
      <c r="D120" s="16"/>
      <c r="E120" s="16">
        <v>60000</v>
      </c>
    </row>
    <row r="121" spans="2:30" x14ac:dyDescent="0.25">
      <c r="B121" s="5" t="s">
        <v>141</v>
      </c>
      <c r="C121" s="16">
        <v>60000</v>
      </c>
      <c r="D121" s="16"/>
      <c r="E121" s="16">
        <v>60000</v>
      </c>
    </row>
    <row r="122" spans="2:30" x14ac:dyDescent="0.25">
      <c r="B122" s="5" t="s">
        <v>154</v>
      </c>
      <c r="C122" s="16">
        <v>60000</v>
      </c>
      <c r="D122" s="16"/>
      <c r="E122" s="16">
        <v>60000</v>
      </c>
    </row>
    <row r="123" spans="2:30" x14ac:dyDescent="0.25">
      <c r="B123" s="5" t="s">
        <v>43</v>
      </c>
      <c r="C123" s="16">
        <v>55000</v>
      </c>
      <c r="D123" s="16">
        <v>7700</v>
      </c>
      <c r="E123" s="16">
        <v>62700</v>
      </c>
    </row>
  </sheetData>
  <pageMargins left="0.7" right="0.7" top="0.75" bottom="0.75" header="0.3" footer="0.3"/>
  <pageSetup paperSize="9"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23"/>
  <sheetViews>
    <sheetView topLeftCell="J1" workbookViewId="0">
      <selection activeCell="P10" sqref="P10"/>
    </sheetView>
  </sheetViews>
  <sheetFormatPr defaultRowHeight="15" x14ac:dyDescent="0.25"/>
  <cols>
    <col min="1" max="1" width="4.5703125" customWidth="1"/>
    <col min="2" max="2" width="81" customWidth="1"/>
    <col min="3" max="3" width="18.42578125" customWidth="1"/>
    <col min="4" max="4" width="31.140625" customWidth="1"/>
    <col min="5" max="5" width="30.42578125" bestFit="1" customWidth="1"/>
    <col min="6" max="6" width="4.140625" customWidth="1"/>
    <col min="7" max="7" width="81" customWidth="1"/>
    <col min="8" max="8" width="22.5703125" bestFit="1" customWidth="1"/>
    <col min="9" max="9" width="2.7109375" customWidth="1"/>
    <col min="10" max="10" width="9.28515625" style="7" customWidth="1"/>
    <col min="11" max="11" width="8.140625" customWidth="1"/>
    <col min="13" max="13" width="81" customWidth="1"/>
    <col min="14" max="14" width="30.85546875" bestFit="1" customWidth="1"/>
    <col min="15" max="15" width="6" customWidth="1"/>
    <col min="16" max="16" width="13.140625" customWidth="1"/>
    <col min="17" max="17" width="23.28515625" customWidth="1"/>
    <col min="18" max="18" width="15.5703125" bestFit="1" customWidth="1"/>
    <col min="19" max="19" width="13.140625" customWidth="1"/>
    <col min="20" max="20" width="11.85546875" customWidth="1"/>
    <col min="21" max="21" width="4.140625" customWidth="1"/>
    <col min="22" max="22" width="7.28515625" customWidth="1"/>
    <col min="28" max="28" width="13.140625" customWidth="1"/>
    <col min="29" max="29" width="23.5703125" bestFit="1" customWidth="1"/>
    <col min="31" max="31" width="13.140625" customWidth="1"/>
    <col min="32" max="32" width="24.5703125" bestFit="1" customWidth="1"/>
    <col min="34" max="34" width="13.140625" customWidth="1"/>
    <col min="35" max="35" width="17.42578125" bestFit="1" customWidth="1"/>
    <col min="37" max="37" width="81" customWidth="1"/>
    <col min="38" max="38" width="21.5703125" bestFit="1" customWidth="1"/>
  </cols>
  <sheetData>
    <row r="1" spans="2:38" x14ac:dyDescent="0.25">
      <c r="B1" t="str">
        <f>IF(C6="(All)","","with a turnover of "&amp;C6)&amp;IF(C6="(All)",""&amp;IF(C7="(All)","","with "&amp;C7&amp;" FTE employees"),"
"&amp;IF(C7="(All)","","with "&amp;C7&amp;" FTE employees"))</f>
        <v/>
      </c>
    </row>
    <row r="2" spans="2:38" x14ac:dyDescent="0.25">
      <c r="B2" t="str">
        <f>D6&amp;"
"&amp;D5&amp;"
in "&amp;D4</f>
        <v>all provider
FTs and Trusts
in all regions</v>
      </c>
      <c r="G2" s="4" t="s">
        <v>78</v>
      </c>
      <c r="H2" t="s">
        <v>107</v>
      </c>
      <c r="K2" t="s">
        <v>96</v>
      </c>
      <c r="M2" s="4" t="s">
        <v>78</v>
      </c>
      <c r="N2" t="s">
        <v>110</v>
      </c>
      <c r="P2" s="4" t="s">
        <v>78</v>
      </c>
      <c r="Q2" t="s">
        <v>111</v>
      </c>
      <c r="S2" s="4" t="s">
        <v>78</v>
      </c>
      <c r="T2" t="s">
        <v>112</v>
      </c>
      <c r="X2" t="s">
        <v>61</v>
      </c>
      <c r="Y2" t="s">
        <v>60</v>
      </c>
      <c r="Z2" t="s">
        <v>59</v>
      </c>
      <c r="AB2" s="4" t="s">
        <v>78</v>
      </c>
      <c r="AC2" t="s">
        <v>115</v>
      </c>
      <c r="AE2" s="4" t="s">
        <v>78</v>
      </c>
      <c r="AF2" t="s">
        <v>116</v>
      </c>
      <c r="AH2" s="4" t="s">
        <v>78</v>
      </c>
      <c r="AI2" t="s">
        <v>117</v>
      </c>
      <c r="AK2" s="4" t="s">
        <v>78</v>
      </c>
      <c r="AL2" t="s">
        <v>119</v>
      </c>
    </row>
    <row r="3" spans="2:38" x14ac:dyDescent="0.25">
      <c r="F3" s="6"/>
      <c r="G3" s="5" t="s">
        <v>23</v>
      </c>
      <c r="H3" s="6">
        <v>0</v>
      </c>
      <c r="J3" s="11">
        <v>0</v>
      </c>
      <c r="K3">
        <f>COUNTIF(H3:H1048576,"=0")</f>
        <v>60</v>
      </c>
      <c r="M3" s="5" t="s">
        <v>144</v>
      </c>
      <c r="N3" s="6"/>
      <c r="P3" s="5">
        <v>0</v>
      </c>
      <c r="Q3" s="6">
        <v>22</v>
      </c>
      <c r="S3" s="5" t="s">
        <v>1</v>
      </c>
      <c r="T3" s="12">
        <v>0.14678899082568808</v>
      </c>
      <c r="W3" t="s">
        <v>2</v>
      </c>
      <c r="X3" s="10">
        <f>GETPIVOTDATA("SID",$S$15,"SID","Yes")</f>
        <v>0.79816513761467889</v>
      </c>
      <c r="Y3" s="10">
        <f>GETPIVOTDATA("Audit Chair",$S$8,"Audit Chair","Yes")</f>
        <v>0.95370370370370372</v>
      </c>
      <c r="Z3" s="10">
        <f>GETPIVOTDATA("Vice Chair",$S$2,"Vice Chair","Yes")</f>
        <v>0.85321100917431192</v>
      </c>
      <c r="AB3" s="5" t="s">
        <v>6</v>
      </c>
      <c r="AC3" s="12">
        <v>0.52040816326530615</v>
      </c>
      <c r="AE3" s="5" t="s">
        <v>6</v>
      </c>
      <c r="AF3" s="12">
        <v>0.45192307692307693</v>
      </c>
      <c r="AH3" s="5" t="s">
        <v>6</v>
      </c>
      <c r="AI3" s="12">
        <v>0.44210526315789472</v>
      </c>
      <c r="AK3" s="5" t="s">
        <v>134</v>
      </c>
      <c r="AL3" s="16"/>
    </row>
    <row r="4" spans="2:38" x14ac:dyDescent="0.25">
      <c r="B4" s="4" t="s">
        <v>90</v>
      </c>
      <c r="C4" t="s">
        <v>93</v>
      </c>
      <c r="D4" t="str">
        <f>IF(C4="(All)","all regions",IF(C4="London",C4,"the "&amp;C4))</f>
        <v>all regions</v>
      </c>
      <c r="F4" s="6"/>
      <c r="G4" s="5" t="s">
        <v>47</v>
      </c>
      <c r="H4" s="6">
        <v>0</v>
      </c>
      <c r="J4" s="7" t="s">
        <v>108</v>
      </c>
      <c r="K4">
        <f>COUNTIF(H3:H1048576,"&gt;0.1")-K5</f>
        <v>23</v>
      </c>
      <c r="M4" s="5" t="s">
        <v>146</v>
      </c>
      <c r="N4" s="6"/>
      <c r="P4" s="5">
        <v>1</v>
      </c>
      <c r="Q4" s="6">
        <v>43</v>
      </c>
      <c r="S4" s="5" t="s">
        <v>2</v>
      </c>
      <c r="T4" s="12">
        <v>0.85321100917431192</v>
      </c>
      <c r="W4" t="s">
        <v>1</v>
      </c>
      <c r="X4" s="10">
        <f>GETPIVOTDATA("SID",$S$15,"SID","No")</f>
        <v>0.20183486238532111</v>
      </c>
      <c r="Y4" s="10">
        <f>GETPIVOTDATA("Audit Chair",$S$8,"Audit Chair","No")</f>
        <v>4.6296296296296294E-2</v>
      </c>
      <c r="Z4" s="10">
        <f>GETPIVOTDATA("Vice Chair",$S$2,"Vice Chair","No")</f>
        <v>0.14678899082568808</v>
      </c>
      <c r="AB4" s="5" t="s">
        <v>5</v>
      </c>
      <c r="AC4" s="12">
        <v>0.14285714285714285</v>
      </c>
      <c r="AE4" s="5" t="s">
        <v>5</v>
      </c>
      <c r="AF4" s="12">
        <v>0.18269230769230768</v>
      </c>
      <c r="AH4" s="5" t="s">
        <v>5</v>
      </c>
      <c r="AI4" s="12">
        <v>0.17894736842105263</v>
      </c>
      <c r="AK4" s="5" t="s">
        <v>254</v>
      </c>
      <c r="AL4" s="16"/>
    </row>
    <row r="5" spans="2:38" x14ac:dyDescent="0.25">
      <c r="B5" s="4" t="s">
        <v>226</v>
      </c>
      <c r="C5" t="s">
        <v>93</v>
      </c>
      <c r="D5" t="str">
        <f>IF(C5="(All)","FTs and Trusts",IF(C5="FT","FTs","NHS trusts"))</f>
        <v>FTs and Trusts</v>
      </c>
      <c r="F5" s="6"/>
      <c r="G5" s="5" t="s">
        <v>34</v>
      </c>
      <c r="H5" s="6"/>
      <c r="J5" s="7" t="s">
        <v>109</v>
      </c>
      <c r="K5">
        <f>COUNTIF(H3:H1048576,"&gt;0.25")</f>
        <v>2</v>
      </c>
      <c r="M5" s="5" t="s">
        <v>10</v>
      </c>
      <c r="N5" s="6"/>
      <c r="P5" s="5">
        <v>2</v>
      </c>
      <c r="Q5" s="6">
        <v>24</v>
      </c>
      <c r="S5" s="5" t="s">
        <v>100</v>
      </c>
      <c r="T5" s="12">
        <v>0</v>
      </c>
      <c r="AB5" s="5" t="s">
        <v>12</v>
      </c>
      <c r="AC5" s="12">
        <v>7.1428571428571425E-2</v>
      </c>
      <c r="AE5" s="5" t="s">
        <v>12</v>
      </c>
      <c r="AF5" s="12">
        <v>0.21153846153846154</v>
      </c>
      <c r="AH5" s="5" t="s">
        <v>12</v>
      </c>
      <c r="AI5" s="12">
        <v>0.10526315789473684</v>
      </c>
      <c r="AK5" s="5" t="s">
        <v>138</v>
      </c>
      <c r="AL5" s="16"/>
    </row>
    <row r="6" spans="2:38" x14ac:dyDescent="0.25">
      <c r="B6" s="4" t="s">
        <v>240</v>
      </c>
      <c r="C6" t="s">
        <v>93</v>
      </c>
      <c r="D6" t="str">
        <f>IF(C6="(All)","all "&amp;D7&amp;"provider",D7&amp;C6)</f>
        <v>all provider</v>
      </c>
      <c r="F6" s="6"/>
      <c r="G6" s="5" t="s">
        <v>28</v>
      </c>
      <c r="H6" s="6">
        <v>0</v>
      </c>
      <c r="M6" s="5" t="s">
        <v>148</v>
      </c>
      <c r="N6" s="6"/>
      <c r="P6" s="5">
        <v>3</v>
      </c>
      <c r="Q6" s="6">
        <v>7</v>
      </c>
      <c r="AB6" s="5" t="s">
        <v>21</v>
      </c>
      <c r="AC6" s="12">
        <v>7.1428571428571425E-2</v>
      </c>
      <c r="AE6" s="5" t="s">
        <v>21</v>
      </c>
      <c r="AF6" s="12">
        <v>4.807692307692308E-2</v>
      </c>
      <c r="AH6" s="5" t="s">
        <v>4</v>
      </c>
      <c r="AI6" s="12">
        <v>0.18947368421052632</v>
      </c>
      <c r="AK6" s="5" t="s">
        <v>10</v>
      </c>
      <c r="AL6" s="16"/>
    </row>
    <row r="7" spans="2:38" x14ac:dyDescent="0.25">
      <c r="B7" s="4" t="s">
        <v>256</v>
      </c>
      <c r="C7" t="s">
        <v>93</v>
      </c>
      <c r="D7" t="str">
        <f>IF(C7="(All)","",IF(C7="Small", "small ", IF(C7="Medium", "medium ", IF(C7="Large", "large ",""))))</f>
        <v/>
      </c>
      <c r="F7" s="6"/>
      <c r="G7" s="5" t="s">
        <v>15</v>
      </c>
      <c r="H7" s="6"/>
      <c r="J7" s="5" t="str">
        <f>K3&amp;" trusts have no NED vacancies"</f>
        <v>60 trusts have no NED vacancies</v>
      </c>
      <c r="M7" s="5" t="s">
        <v>121</v>
      </c>
      <c r="N7" s="6"/>
      <c r="AB7" s="5" t="s">
        <v>4</v>
      </c>
      <c r="AC7" s="12">
        <v>0.15306122448979592</v>
      </c>
      <c r="AE7" s="5" t="s">
        <v>4</v>
      </c>
      <c r="AF7" s="12">
        <v>5.7692307692307696E-2</v>
      </c>
      <c r="AH7" s="5" t="s">
        <v>100</v>
      </c>
      <c r="AI7" s="12">
        <v>0</v>
      </c>
      <c r="AK7" s="5" t="s">
        <v>182</v>
      </c>
      <c r="AL7" s="16"/>
    </row>
    <row r="8" spans="2:38" x14ac:dyDescent="0.25">
      <c r="F8" s="6"/>
      <c r="G8" s="5" t="s">
        <v>42</v>
      </c>
      <c r="H8" s="6">
        <v>0</v>
      </c>
      <c r="M8" s="5" t="s">
        <v>254</v>
      </c>
      <c r="N8" s="6"/>
      <c r="S8" s="4" t="s">
        <v>78</v>
      </c>
      <c r="T8" t="s">
        <v>113</v>
      </c>
      <c r="AB8" s="5" t="s">
        <v>100</v>
      </c>
      <c r="AC8" s="12">
        <v>0</v>
      </c>
      <c r="AE8" s="5" t="s">
        <v>100</v>
      </c>
      <c r="AF8" s="12">
        <v>0</v>
      </c>
      <c r="AH8" s="5" t="s">
        <v>21</v>
      </c>
      <c r="AI8" s="12">
        <v>4.2105263157894736E-2</v>
      </c>
      <c r="AK8" s="5" t="s">
        <v>144</v>
      </c>
      <c r="AL8" s="16"/>
    </row>
    <row r="9" spans="2:38" x14ac:dyDescent="0.25">
      <c r="B9" s="4" t="s">
        <v>78</v>
      </c>
      <c r="C9" t="s">
        <v>81</v>
      </c>
      <c r="D9" t="s">
        <v>82</v>
      </c>
      <c r="E9" t="s">
        <v>105</v>
      </c>
      <c r="F9" s="6"/>
      <c r="G9" s="5" t="s">
        <v>45</v>
      </c>
      <c r="H9" s="6">
        <v>0.14285714285714285</v>
      </c>
      <c r="M9" s="5" t="s">
        <v>134</v>
      </c>
      <c r="N9" s="6"/>
      <c r="P9" t="str">
        <f>IFERROR(GETPIVOTDATA("Less than a year",$P$2,"Less than a year",1)&amp;" trusts have 1 NED in post less than a year"," ")</f>
        <v>43 trusts have 1 NED in post less than a year</v>
      </c>
      <c r="S9" s="5" t="s">
        <v>1</v>
      </c>
      <c r="T9" s="12">
        <v>4.6296296296296294E-2</v>
      </c>
      <c r="AB9" s="5" t="s">
        <v>118</v>
      </c>
      <c r="AC9" s="12">
        <v>4.0816326530612242E-2</v>
      </c>
      <c r="AE9" s="5" t="s">
        <v>118</v>
      </c>
      <c r="AF9" s="12">
        <v>4.807692307692308E-2</v>
      </c>
      <c r="AH9" s="5" t="s">
        <v>118</v>
      </c>
      <c r="AI9" s="12">
        <v>4.2105263157894736E-2</v>
      </c>
      <c r="AK9" s="5" t="s">
        <v>121</v>
      </c>
      <c r="AL9" s="16"/>
    </row>
    <row r="10" spans="2:38" x14ac:dyDescent="0.25">
      <c r="B10" s="5" t="s">
        <v>148</v>
      </c>
      <c r="C10" s="16"/>
      <c r="D10" s="16"/>
      <c r="E10" s="16">
        <v>0</v>
      </c>
      <c r="F10" s="6"/>
      <c r="G10" s="5" t="s">
        <v>9</v>
      </c>
      <c r="H10" s="6">
        <v>0</v>
      </c>
      <c r="M10" s="5" t="s">
        <v>166</v>
      </c>
      <c r="N10" s="6"/>
      <c r="S10" s="5" t="s">
        <v>2</v>
      </c>
      <c r="T10" s="12">
        <v>0.95370370370370372</v>
      </c>
      <c r="AK10" s="5" t="s">
        <v>146</v>
      </c>
      <c r="AL10" s="16"/>
    </row>
    <row r="11" spans="2:38" x14ac:dyDescent="0.25">
      <c r="B11" s="5" t="s">
        <v>184</v>
      </c>
      <c r="C11" s="16"/>
      <c r="D11" s="16"/>
      <c r="E11" s="16">
        <v>0</v>
      </c>
      <c r="F11" s="6"/>
      <c r="G11" s="5" t="s">
        <v>0</v>
      </c>
      <c r="H11" s="6">
        <v>0.14285714285714285</v>
      </c>
      <c r="M11" s="5" t="s">
        <v>230</v>
      </c>
      <c r="N11" s="6"/>
      <c r="S11" s="5" t="s">
        <v>100</v>
      </c>
      <c r="T11" s="12">
        <v>0</v>
      </c>
      <c r="AK11" s="5" t="s">
        <v>230</v>
      </c>
      <c r="AL11" s="16"/>
    </row>
    <row r="12" spans="2:38" x14ac:dyDescent="0.25">
      <c r="B12" s="5" t="s">
        <v>182</v>
      </c>
      <c r="C12" s="16"/>
      <c r="D12" s="16"/>
      <c r="E12" s="16">
        <v>0</v>
      </c>
      <c r="F12" s="6"/>
      <c r="G12" s="5" t="s">
        <v>32</v>
      </c>
      <c r="H12" s="6">
        <v>0</v>
      </c>
      <c r="M12" s="5" t="s">
        <v>167</v>
      </c>
      <c r="N12" s="6"/>
      <c r="AC12" t="s">
        <v>59</v>
      </c>
      <c r="AD12" t="s">
        <v>60</v>
      </c>
      <c r="AE12" t="s">
        <v>61</v>
      </c>
      <c r="AK12" s="5" t="s">
        <v>148</v>
      </c>
      <c r="AL12" s="16"/>
    </row>
    <row r="13" spans="2:38" x14ac:dyDescent="0.25">
      <c r="B13" s="5" t="s">
        <v>138</v>
      </c>
      <c r="C13" s="16"/>
      <c r="D13" s="16"/>
      <c r="E13" s="16">
        <v>0</v>
      </c>
      <c r="F13" s="6"/>
      <c r="G13" s="5" t="s">
        <v>16</v>
      </c>
      <c r="H13" s="6">
        <v>0.16666666666666666</v>
      </c>
      <c r="M13" s="5" t="s">
        <v>122</v>
      </c>
      <c r="N13" s="6"/>
      <c r="AB13" s="5" t="s">
        <v>6</v>
      </c>
      <c r="AC13">
        <f>GETPIVOTDATA("Vice Chair uplift",$AB$2,"Vice Chair uplift","No uplift")</f>
        <v>0.52040816326530615</v>
      </c>
      <c r="AD13">
        <f>GETPIVOTDATA("Audit Chair uplift",$AE$2,"Audit Chair uplift","No uplift")</f>
        <v>0.45192307692307693</v>
      </c>
      <c r="AE13">
        <f>GETPIVOTDATA("SID uplift",$AH$2,"SID uplift","No uplift")</f>
        <v>0.44210526315789472</v>
      </c>
      <c r="AK13" s="5" t="s">
        <v>40</v>
      </c>
      <c r="AL13" s="16"/>
    </row>
    <row r="14" spans="2:38" x14ac:dyDescent="0.25">
      <c r="B14" s="5" t="s">
        <v>168</v>
      </c>
      <c r="C14" s="16">
        <v>6000</v>
      </c>
      <c r="D14" s="16"/>
      <c r="E14" s="16">
        <v>6000</v>
      </c>
      <c r="G14" s="5" t="s">
        <v>26</v>
      </c>
      <c r="H14" s="6">
        <v>0.2</v>
      </c>
      <c r="M14" s="5" t="s">
        <v>168</v>
      </c>
      <c r="N14" s="6"/>
      <c r="AB14" t="s">
        <v>118</v>
      </c>
      <c r="AC14">
        <f>GETPIVOTDATA("Vice Chair uplift",$AB$2,"Vice Chair uplift","&lt;£1,000")</f>
        <v>4.0816326530612242E-2</v>
      </c>
      <c r="AD14">
        <f>GETPIVOTDATA("Audit Chair uplift",$AE$2,"Audit Chair uplift","&lt;£1,000")</f>
        <v>4.807692307692308E-2</v>
      </c>
      <c r="AE14">
        <f>GETPIVOTDATA("SID uplift",$AH$2,"SID uplift","&lt;£1,000")</f>
        <v>4.2105263157894736E-2</v>
      </c>
      <c r="AK14" s="5" t="s">
        <v>166</v>
      </c>
      <c r="AL14" s="16"/>
    </row>
    <row r="15" spans="2:38" x14ac:dyDescent="0.25">
      <c r="B15" s="5" t="s">
        <v>180</v>
      </c>
      <c r="C15" s="16">
        <v>6000</v>
      </c>
      <c r="D15" s="16"/>
      <c r="E15" s="16">
        <v>6000</v>
      </c>
      <c r="G15" s="5" t="s">
        <v>31</v>
      </c>
      <c r="H15" s="6">
        <v>0.33333333333333331</v>
      </c>
      <c r="M15" s="5" t="s">
        <v>40</v>
      </c>
      <c r="N15" s="6"/>
      <c r="S15" s="4" t="s">
        <v>78</v>
      </c>
      <c r="T15" t="s">
        <v>114</v>
      </c>
      <c r="AB15" s="5" t="s">
        <v>5</v>
      </c>
      <c r="AC15">
        <f>GETPIVOTDATA("Vice Chair uplift",$AB$2,"Vice Chair uplift","£1,000-2,999")</f>
        <v>0.14285714285714285</v>
      </c>
      <c r="AD15">
        <f>GETPIVOTDATA("Audit Chair uplift",$AE$2,"Audit Chair uplift","£1,000-2,999")</f>
        <v>0.18269230769230768</v>
      </c>
      <c r="AE15">
        <f>GETPIVOTDATA("SID uplift",$AH$2,"SID uplift","£1,000-2,999")</f>
        <v>0.17894736842105263</v>
      </c>
      <c r="AK15" s="5" t="s">
        <v>184</v>
      </c>
      <c r="AL15" s="16"/>
    </row>
    <row r="16" spans="2:38" x14ac:dyDescent="0.25">
      <c r="B16" s="5" t="s">
        <v>130</v>
      </c>
      <c r="C16" s="16">
        <v>6000</v>
      </c>
      <c r="D16" s="16"/>
      <c r="E16" s="16">
        <v>6000</v>
      </c>
      <c r="G16" s="5" t="s">
        <v>24</v>
      </c>
      <c r="H16" s="6">
        <v>0</v>
      </c>
      <c r="M16" s="5" t="s">
        <v>182</v>
      </c>
      <c r="N16" s="6"/>
      <c r="S16" s="5" t="s">
        <v>1</v>
      </c>
      <c r="T16" s="12">
        <v>0.20183486238532111</v>
      </c>
      <c r="AB16" s="5" t="s">
        <v>12</v>
      </c>
      <c r="AC16">
        <f>GETPIVOTDATA("Vice Chair uplift",$AB$2,"Vice Chair uplift","£3,000-4,999")</f>
        <v>7.1428571428571425E-2</v>
      </c>
      <c r="AD16">
        <f>GETPIVOTDATA("Audit Chair uplift",$AE$2,"Audit Chair uplift","£3,000-4,999")</f>
        <v>0.21153846153846154</v>
      </c>
      <c r="AE16">
        <f>GETPIVOTDATA("SID uplift",$AH$2,"SID uplift","£3,000-4,999")</f>
        <v>0.10526315789473684</v>
      </c>
      <c r="AK16" s="5" t="s">
        <v>167</v>
      </c>
      <c r="AL16" s="16"/>
    </row>
    <row r="17" spans="2:38" x14ac:dyDescent="0.25">
      <c r="B17" s="5" t="s">
        <v>137</v>
      </c>
      <c r="C17" s="16">
        <v>6093</v>
      </c>
      <c r="D17" s="16"/>
      <c r="E17" s="16">
        <v>6093</v>
      </c>
      <c r="G17" s="5" t="s">
        <v>38</v>
      </c>
      <c r="H17" s="6">
        <v>0.2</v>
      </c>
      <c r="M17" s="5" t="s">
        <v>138</v>
      </c>
      <c r="N17" s="6"/>
      <c r="S17" s="5" t="s">
        <v>2</v>
      </c>
      <c r="T17" s="12">
        <v>0.79816513761467889</v>
      </c>
      <c r="AB17" s="5" t="s">
        <v>21</v>
      </c>
      <c r="AC17">
        <f>GETPIVOTDATA("Vice Chair uplift",$AB$2,"Vice Chair uplift","£5,000+")</f>
        <v>7.1428571428571425E-2</v>
      </c>
      <c r="AD17">
        <f>GETPIVOTDATA("Audit Chair uplift",$AE$2,"Audit Chair uplift","£5,000+")</f>
        <v>4.807692307692308E-2</v>
      </c>
      <c r="AE17">
        <f>GETPIVOTDATA("SID uplift",$AH$2,"SID uplift","£5,000+")</f>
        <v>4.2105263157894736E-2</v>
      </c>
      <c r="AK17" s="5" t="s">
        <v>122</v>
      </c>
      <c r="AL17" s="16"/>
    </row>
    <row r="18" spans="2:38" x14ac:dyDescent="0.25">
      <c r="B18" s="5" t="s">
        <v>253</v>
      </c>
      <c r="C18" s="16">
        <v>6095</v>
      </c>
      <c r="D18" s="16"/>
      <c r="E18" s="16">
        <v>6095</v>
      </c>
      <c r="G18" s="5" t="s">
        <v>29</v>
      </c>
      <c r="H18" s="6">
        <v>0</v>
      </c>
      <c r="M18" s="5" t="s">
        <v>184</v>
      </c>
      <c r="N18" s="6"/>
      <c r="S18" s="5" t="s">
        <v>100</v>
      </c>
      <c r="T18" s="12">
        <v>0</v>
      </c>
      <c r="AB18" s="5" t="s">
        <v>4</v>
      </c>
      <c r="AC18">
        <f>GETPIVOTDATA("Vice Chair uplift",$AB$2,"Vice Chair uplift","n/a")</f>
        <v>0.15306122448979592</v>
      </c>
      <c r="AD18">
        <f>GETPIVOTDATA("Audit Chair uplift",$AE$2,"Audit Chair uplift","n/a")</f>
        <v>5.7692307692307696E-2</v>
      </c>
      <c r="AE18">
        <f>GETPIVOTDATA("SID uplift",$AH$2,"SID uplift","n/a")</f>
        <v>0.18947368421052632</v>
      </c>
      <c r="AK18" s="5" t="s">
        <v>168</v>
      </c>
      <c r="AL18" s="16"/>
    </row>
    <row r="19" spans="2:38" x14ac:dyDescent="0.25">
      <c r="B19" s="5" t="s">
        <v>15</v>
      </c>
      <c r="C19" s="16">
        <v>6157</v>
      </c>
      <c r="D19" s="16"/>
      <c r="E19" s="16">
        <v>6157</v>
      </c>
      <c r="G19" s="5" t="s">
        <v>17</v>
      </c>
      <c r="H19" s="6"/>
      <c r="M19" s="5" t="s">
        <v>150</v>
      </c>
      <c r="N19" s="6">
        <v>2</v>
      </c>
      <c r="AK19" s="5" t="s">
        <v>45</v>
      </c>
      <c r="AL19" s="16">
        <v>25.654166666666665</v>
      </c>
    </row>
    <row r="20" spans="2:38" x14ac:dyDescent="0.25">
      <c r="B20" s="5" t="s">
        <v>149</v>
      </c>
      <c r="C20" s="16">
        <v>6157</v>
      </c>
      <c r="D20" s="16">
        <v>0</v>
      </c>
      <c r="E20" s="16">
        <v>6157</v>
      </c>
      <c r="G20" s="5" t="s">
        <v>20</v>
      </c>
      <c r="H20" s="6">
        <v>0</v>
      </c>
      <c r="M20" s="5" t="s">
        <v>149</v>
      </c>
      <c r="N20" s="6">
        <v>2</v>
      </c>
      <c r="AK20" s="5" t="s">
        <v>15</v>
      </c>
      <c r="AL20" s="16">
        <v>51.30833333333333</v>
      </c>
    </row>
    <row r="21" spans="2:38" x14ac:dyDescent="0.25">
      <c r="B21" s="5" t="s">
        <v>38</v>
      </c>
      <c r="C21" s="16">
        <v>6157</v>
      </c>
      <c r="D21" s="16"/>
      <c r="E21" s="16">
        <v>6157</v>
      </c>
      <c r="G21" s="5" t="s">
        <v>44</v>
      </c>
      <c r="H21" s="6">
        <v>0</v>
      </c>
      <c r="M21" s="5" t="s">
        <v>189</v>
      </c>
      <c r="N21" s="6">
        <v>2</v>
      </c>
      <c r="AK21" s="5" t="s">
        <v>162</v>
      </c>
      <c r="AL21" s="16">
        <v>51.30833333333333</v>
      </c>
    </row>
    <row r="22" spans="2:38" x14ac:dyDescent="0.25">
      <c r="B22" s="5" t="s">
        <v>151</v>
      </c>
      <c r="C22" s="16">
        <v>6157</v>
      </c>
      <c r="D22" s="16">
        <v>0</v>
      </c>
      <c r="E22" s="16">
        <v>6157</v>
      </c>
      <c r="G22" s="5" t="s">
        <v>13</v>
      </c>
      <c r="H22" s="6">
        <v>0</v>
      </c>
      <c r="M22" s="5" t="s">
        <v>160</v>
      </c>
      <c r="N22" s="6">
        <v>2</v>
      </c>
      <c r="AK22" s="5" t="s">
        <v>44</v>
      </c>
      <c r="AL22" s="16">
        <v>51.30833333333333</v>
      </c>
    </row>
    <row r="23" spans="2:38" x14ac:dyDescent="0.25">
      <c r="B23" s="5" t="s">
        <v>17</v>
      </c>
      <c r="C23" s="16">
        <v>6157</v>
      </c>
      <c r="D23" s="16">
        <v>0</v>
      </c>
      <c r="E23" s="16">
        <v>6157</v>
      </c>
      <c r="G23" s="5" t="s">
        <v>10</v>
      </c>
      <c r="H23" s="6"/>
      <c r="M23" s="5" t="s">
        <v>26</v>
      </c>
      <c r="N23" s="6">
        <v>2</v>
      </c>
      <c r="AK23" s="5" t="s">
        <v>123</v>
      </c>
      <c r="AL23" s="16">
        <v>86.805555555555557</v>
      </c>
    </row>
    <row r="24" spans="2:38" x14ac:dyDescent="0.25">
      <c r="B24" s="5" t="s">
        <v>156</v>
      </c>
      <c r="C24" s="16">
        <v>6157</v>
      </c>
      <c r="D24" s="16"/>
      <c r="E24" s="16">
        <v>6157</v>
      </c>
      <c r="G24" s="5" t="s">
        <v>39</v>
      </c>
      <c r="H24" s="6">
        <v>0.14285714285714285</v>
      </c>
      <c r="M24" s="5" t="s">
        <v>132</v>
      </c>
      <c r="N24" s="6">
        <v>2</v>
      </c>
      <c r="AK24" s="5" t="s">
        <v>29</v>
      </c>
      <c r="AL24" s="16">
        <v>86.805555555555557</v>
      </c>
    </row>
    <row r="25" spans="2:38" x14ac:dyDescent="0.25">
      <c r="B25" s="5" t="s">
        <v>7</v>
      </c>
      <c r="C25" s="16">
        <v>6157</v>
      </c>
      <c r="D25" s="16"/>
      <c r="E25" s="16">
        <v>6157</v>
      </c>
      <c r="G25" s="5" t="s">
        <v>49</v>
      </c>
      <c r="H25" s="6">
        <v>0.2</v>
      </c>
      <c r="M25" s="5" t="s">
        <v>173</v>
      </c>
      <c r="N25" s="6">
        <v>2.5</v>
      </c>
      <c r="AK25" s="5" t="s">
        <v>32</v>
      </c>
      <c r="AL25" s="16">
        <v>100</v>
      </c>
    </row>
    <row r="26" spans="2:38" x14ac:dyDescent="0.25">
      <c r="B26" s="5" t="s">
        <v>160</v>
      </c>
      <c r="C26" s="16">
        <v>6157</v>
      </c>
      <c r="D26" s="16">
        <v>0</v>
      </c>
      <c r="E26" s="16">
        <v>6157</v>
      </c>
      <c r="G26" s="5" t="s">
        <v>35</v>
      </c>
      <c r="H26" s="6">
        <v>0.125</v>
      </c>
      <c r="M26" s="5" t="s">
        <v>179</v>
      </c>
      <c r="N26" s="6">
        <v>2.5</v>
      </c>
      <c r="AK26" s="5" t="s">
        <v>137</v>
      </c>
      <c r="AL26" s="16">
        <v>101.55</v>
      </c>
    </row>
    <row r="27" spans="2:38" x14ac:dyDescent="0.25">
      <c r="B27" s="5" t="s">
        <v>136</v>
      </c>
      <c r="C27" s="16">
        <v>6157</v>
      </c>
      <c r="D27" s="16"/>
      <c r="E27" s="16">
        <v>6157</v>
      </c>
      <c r="G27" s="5" t="s">
        <v>41</v>
      </c>
      <c r="H27" s="6">
        <v>0.16666666666666666</v>
      </c>
      <c r="M27" s="5" t="s">
        <v>24</v>
      </c>
      <c r="N27" s="6">
        <v>2.5</v>
      </c>
      <c r="AK27" s="5" t="s">
        <v>42</v>
      </c>
      <c r="AL27" s="16">
        <v>102.61666666666666</v>
      </c>
    </row>
    <row r="28" spans="2:38" x14ac:dyDescent="0.25">
      <c r="B28" s="5" t="s">
        <v>162</v>
      </c>
      <c r="C28" s="16">
        <v>6157</v>
      </c>
      <c r="D28" s="16"/>
      <c r="E28" s="16">
        <v>6157</v>
      </c>
      <c r="G28" s="5" t="s">
        <v>7</v>
      </c>
      <c r="H28" s="6"/>
      <c r="M28" s="5" t="s">
        <v>181</v>
      </c>
      <c r="N28" s="6">
        <v>2.5</v>
      </c>
      <c r="AK28" s="5" t="s">
        <v>192</v>
      </c>
      <c r="AL28" s="16">
        <v>125</v>
      </c>
    </row>
    <row r="29" spans="2:38" x14ac:dyDescent="0.25">
      <c r="B29" s="5" t="s">
        <v>16</v>
      </c>
      <c r="C29" s="16">
        <v>6157</v>
      </c>
      <c r="D29" s="16"/>
      <c r="E29" s="16">
        <v>6157</v>
      </c>
      <c r="G29" s="5" t="s">
        <v>22</v>
      </c>
      <c r="H29" s="6">
        <v>0</v>
      </c>
      <c r="M29" s="5" t="s">
        <v>31</v>
      </c>
      <c r="N29" s="6">
        <v>2.5</v>
      </c>
      <c r="AK29" s="5" t="s">
        <v>16</v>
      </c>
      <c r="AL29" s="16">
        <v>128.27083333333334</v>
      </c>
    </row>
    <row r="30" spans="2:38" x14ac:dyDescent="0.25">
      <c r="B30" s="5" t="s">
        <v>163</v>
      </c>
      <c r="C30" s="16">
        <v>6157</v>
      </c>
      <c r="D30" s="16"/>
      <c r="E30" s="16">
        <v>6157</v>
      </c>
      <c r="G30" s="5" t="s">
        <v>48</v>
      </c>
      <c r="H30" s="6">
        <v>0.16666666666666666</v>
      </c>
      <c r="M30" s="5" t="s">
        <v>136</v>
      </c>
      <c r="N30" s="6">
        <v>2.5</v>
      </c>
      <c r="AK30" s="5" t="s">
        <v>17</v>
      </c>
      <c r="AL30" s="16">
        <v>128.27083333333334</v>
      </c>
    </row>
    <row r="31" spans="2:38" x14ac:dyDescent="0.25">
      <c r="B31" s="5" t="s">
        <v>252</v>
      </c>
      <c r="C31" s="16">
        <v>6157</v>
      </c>
      <c r="D31" s="16"/>
      <c r="E31" s="16">
        <v>6157</v>
      </c>
      <c r="G31" s="5" t="s">
        <v>25</v>
      </c>
      <c r="H31" s="6">
        <v>0</v>
      </c>
      <c r="M31" s="5" t="s">
        <v>253</v>
      </c>
      <c r="N31" s="6">
        <v>2.5</v>
      </c>
      <c r="AK31" s="5" t="s">
        <v>38</v>
      </c>
      <c r="AL31" s="16">
        <v>128.27083333333334</v>
      </c>
    </row>
    <row r="32" spans="2:38" x14ac:dyDescent="0.25">
      <c r="B32" s="5" t="s">
        <v>42</v>
      </c>
      <c r="C32" s="16">
        <v>6157</v>
      </c>
      <c r="D32" s="16">
        <v>0</v>
      </c>
      <c r="E32" s="16">
        <v>6157</v>
      </c>
      <c r="G32" s="5" t="s">
        <v>43</v>
      </c>
      <c r="H32" s="6">
        <v>0</v>
      </c>
      <c r="M32" s="5" t="s">
        <v>41</v>
      </c>
      <c r="N32" s="6">
        <v>2.5</v>
      </c>
      <c r="AK32" s="5" t="s">
        <v>141</v>
      </c>
      <c r="AL32" s="16">
        <v>141.66666666666666</v>
      </c>
    </row>
    <row r="33" spans="2:38" x14ac:dyDescent="0.25">
      <c r="B33" s="5" t="s">
        <v>122</v>
      </c>
      <c r="C33" s="16">
        <v>6157</v>
      </c>
      <c r="D33" s="16"/>
      <c r="E33" s="16">
        <v>6157</v>
      </c>
      <c r="G33" s="5" t="s">
        <v>40</v>
      </c>
      <c r="H33" s="6">
        <v>0</v>
      </c>
      <c r="M33" s="5" t="s">
        <v>170</v>
      </c>
      <c r="N33" s="6">
        <v>2.5</v>
      </c>
      <c r="AK33" s="5" t="s">
        <v>180</v>
      </c>
      <c r="AL33" s="16">
        <v>166.66666666666666</v>
      </c>
    </row>
    <row r="34" spans="2:38" x14ac:dyDescent="0.25">
      <c r="B34" s="5" t="s">
        <v>170</v>
      </c>
      <c r="C34" s="16">
        <v>6157</v>
      </c>
      <c r="D34" s="16"/>
      <c r="E34" s="16">
        <v>6157</v>
      </c>
      <c r="G34" s="5" t="s">
        <v>120</v>
      </c>
      <c r="H34" s="6">
        <v>0</v>
      </c>
      <c r="M34" s="5" t="s">
        <v>188</v>
      </c>
      <c r="N34" s="6">
        <v>2.5</v>
      </c>
      <c r="AK34" s="5" t="s">
        <v>163</v>
      </c>
      <c r="AL34" s="16">
        <v>171.02777777777777</v>
      </c>
    </row>
    <row r="35" spans="2:38" x14ac:dyDescent="0.25">
      <c r="B35" s="5" t="s">
        <v>31</v>
      </c>
      <c r="C35" s="16">
        <v>6157</v>
      </c>
      <c r="D35" s="16"/>
      <c r="E35" s="16">
        <v>6157</v>
      </c>
      <c r="G35" s="5" t="s">
        <v>121</v>
      </c>
      <c r="H35" s="6">
        <v>0</v>
      </c>
      <c r="M35" s="5" t="s">
        <v>174</v>
      </c>
      <c r="N35" s="6">
        <v>2.5</v>
      </c>
      <c r="AK35" s="5" t="s">
        <v>126</v>
      </c>
      <c r="AL35" s="16">
        <v>176.58333333333334</v>
      </c>
    </row>
    <row r="36" spans="2:38" x14ac:dyDescent="0.25">
      <c r="B36" s="5" t="s">
        <v>45</v>
      </c>
      <c r="C36" s="16">
        <v>6157</v>
      </c>
      <c r="D36" s="16">
        <v>0</v>
      </c>
      <c r="E36" s="16">
        <v>6157</v>
      </c>
      <c r="G36" s="5" t="s">
        <v>122</v>
      </c>
      <c r="H36" s="6">
        <v>0</v>
      </c>
      <c r="M36" s="5" t="s">
        <v>151</v>
      </c>
      <c r="N36" s="6">
        <v>2.5</v>
      </c>
      <c r="AK36" s="5" t="s">
        <v>130</v>
      </c>
      <c r="AL36" s="16">
        <v>200</v>
      </c>
    </row>
    <row r="37" spans="2:38" x14ac:dyDescent="0.25">
      <c r="B37" s="5" t="s">
        <v>26</v>
      </c>
      <c r="C37" s="16">
        <v>6157</v>
      </c>
      <c r="D37" s="16"/>
      <c r="E37" s="16">
        <v>6157</v>
      </c>
      <c r="G37" s="5" t="s">
        <v>123</v>
      </c>
      <c r="H37" s="6">
        <v>0</v>
      </c>
      <c r="M37" s="5" t="s">
        <v>156</v>
      </c>
      <c r="N37" s="6">
        <v>2.5</v>
      </c>
      <c r="AK37" s="5" t="s">
        <v>253</v>
      </c>
      <c r="AL37" s="16">
        <v>203.16666666666666</v>
      </c>
    </row>
    <row r="38" spans="2:38" x14ac:dyDescent="0.25">
      <c r="B38" s="5" t="s">
        <v>191</v>
      </c>
      <c r="C38" s="16">
        <v>6157</v>
      </c>
      <c r="D38" s="16"/>
      <c r="E38" s="16">
        <v>6157</v>
      </c>
      <c r="G38" s="5" t="s">
        <v>124</v>
      </c>
      <c r="H38" s="6">
        <v>0</v>
      </c>
      <c r="M38" s="5" t="s">
        <v>190</v>
      </c>
      <c r="N38" s="6">
        <v>2.5</v>
      </c>
      <c r="AK38" s="5" t="s">
        <v>136</v>
      </c>
      <c r="AL38" s="16">
        <v>205.23333333333332</v>
      </c>
    </row>
    <row r="39" spans="2:38" x14ac:dyDescent="0.25">
      <c r="B39" s="5" t="s">
        <v>44</v>
      </c>
      <c r="C39" s="16">
        <v>6157</v>
      </c>
      <c r="D39" s="16"/>
      <c r="E39" s="16">
        <v>6157</v>
      </c>
      <c r="G39" s="5" t="s">
        <v>125</v>
      </c>
      <c r="H39" s="6">
        <v>0</v>
      </c>
      <c r="M39" s="5" t="s">
        <v>28</v>
      </c>
      <c r="N39" s="6">
        <v>2.5</v>
      </c>
      <c r="AK39" s="5" t="s">
        <v>170</v>
      </c>
      <c r="AL39" s="16">
        <v>205.23333333333332</v>
      </c>
    </row>
    <row r="40" spans="2:38" x14ac:dyDescent="0.25">
      <c r="B40" s="5" t="s">
        <v>251</v>
      </c>
      <c r="C40" s="16">
        <v>6157</v>
      </c>
      <c r="D40" s="16"/>
      <c r="E40" s="16">
        <v>6157</v>
      </c>
      <c r="G40" s="5" t="s">
        <v>126</v>
      </c>
      <c r="H40" s="6">
        <v>0.16666666666666666</v>
      </c>
      <c r="M40" s="5" t="s">
        <v>191</v>
      </c>
      <c r="N40" s="6">
        <v>2.5</v>
      </c>
      <c r="AK40" s="5" t="s">
        <v>7</v>
      </c>
      <c r="AL40" s="16">
        <v>205.23333333333332</v>
      </c>
    </row>
    <row r="41" spans="2:38" x14ac:dyDescent="0.25">
      <c r="B41" s="5" t="s">
        <v>150</v>
      </c>
      <c r="C41" s="16">
        <v>6200</v>
      </c>
      <c r="D41" s="16"/>
      <c r="E41" s="16">
        <v>6200</v>
      </c>
      <c r="G41" s="5" t="s">
        <v>127</v>
      </c>
      <c r="H41" s="6">
        <v>0</v>
      </c>
      <c r="M41" s="5" t="s">
        <v>175</v>
      </c>
      <c r="N41" s="6">
        <v>2.5</v>
      </c>
      <c r="AK41" s="5" t="s">
        <v>252</v>
      </c>
      <c r="AL41" s="16">
        <v>205.23333333333332</v>
      </c>
    </row>
    <row r="42" spans="2:38" x14ac:dyDescent="0.25">
      <c r="B42" s="5" t="s">
        <v>40</v>
      </c>
      <c r="C42" s="16">
        <v>6200</v>
      </c>
      <c r="D42" s="16">
        <v>0</v>
      </c>
      <c r="E42" s="16">
        <v>6200</v>
      </c>
      <c r="G42" s="5" t="s">
        <v>128</v>
      </c>
      <c r="H42" s="6">
        <v>0</v>
      </c>
      <c r="M42" s="5" t="s">
        <v>140</v>
      </c>
      <c r="N42" s="6">
        <v>2.5</v>
      </c>
      <c r="AK42" s="5" t="s">
        <v>151</v>
      </c>
      <c r="AL42" s="16">
        <v>205.23333333333332</v>
      </c>
    </row>
    <row r="43" spans="2:38" x14ac:dyDescent="0.25">
      <c r="B43" s="5" t="s">
        <v>126</v>
      </c>
      <c r="C43" s="16">
        <v>6157</v>
      </c>
      <c r="D43" s="16">
        <v>200</v>
      </c>
      <c r="E43" s="16">
        <v>6357</v>
      </c>
      <c r="G43" s="5" t="s">
        <v>129</v>
      </c>
      <c r="H43" s="6">
        <v>0</v>
      </c>
      <c r="M43" s="5" t="s">
        <v>7</v>
      </c>
      <c r="N43" s="6">
        <v>2.5</v>
      </c>
      <c r="AK43" s="5" t="s">
        <v>31</v>
      </c>
      <c r="AL43" s="16">
        <v>205.23333333333332</v>
      </c>
    </row>
    <row r="44" spans="2:38" x14ac:dyDescent="0.25">
      <c r="B44" s="5" t="s">
        <v>132</v>
      </c>
      <c r="C44" s="16">
        <v>6157</v>
      </c>
      <c r="D44" s="16">
        <v>513</v>
      </c>
      <c r="E44" s="16">
        <v>6670</v>
      </c>
      <c r="G44" s="5" t="s">
        <v>130</v>
      </c>
      <c r="H44" s="6"/>
      <c r="M44" s="5" t="s">
        <v>251</v>
      </c>
      <c r="N44" s="6">
        <v>2.5</v>
      </c>
      <c r="AK44" s="5" t="s">
        <v>191</v>
      </c>
      <c r="AL44" s="16">
        <v>205.23333333333332</v>
      </c>
    </row>
    <row r="45" spans="2:38" x14ac:dyDescent="0.25">
      <c r="B45" s="5" t="s">
        <v>146</v>
      </c>
      <c r="C45" s="16">
        <v>6990</v>
      </c>
      <c r="D45" s="16"/>
      <c r="E45" s="16">
        <v>6990</v>
      </c>
      <c r="G45" s="5" t="s">
        <v>131</v>
      </c>
      <c r="H45" s="6"/>
      <c r="M45" s="5" t="s">
        <v>130</v>
      </c>
      <c r="N45" s="6">
        <v>2.5</v>
      </c>
      <c r="AK45" s="5" t="s">
        <v>156</v>
      </c>
      <c r="AL45" s="16">
        <v>205.23333333333332</v>
      </c>
    </row>
    <row r="46" spans="2:38" x14ac:dyDescent="0.25">
      <c r="B46" s="5" t="s">
        <v>41</v>
      </c>
      <c r="C46" s="16">
        <v>10000</v>
      </c>
      <c r="D46" s="16"/>
      <c r="E46" s="16">
        <v>10000</v>
      </c>
      <c r="G46" s="5" t="s">
        <v>132</v>
      </c>
      <c r="H46" s="6">
        <v>0.14285714285714285</v>
      </c>
      <c r="M46" s="5" t="s">
        <v>252</v>
      </c>
      <c r="N46" s="6">
        <v>2.5</v>
      </c>
      <c r="AK46" s="5" t="s">
        <v>251</v>
      </c>
      <c r="AL46" s="16">
        <v>205.23333333333332</v>
      </c>
    </row>
    <row r="47" spans="2:38" x14ac:dyDescent="0.25">
      <c r="B47" s="5" t="s">
        <v>183</v>
      </c>
      <c r="C47" s="16">
        <v>10500</v>
      </c>
      <c r="D47" s="16">
        <v>0</v>
      </c>
      <c r="E47" s="16">
        <v>10500</v>
      </c>
      <c r="G47" s="5" t="s">
        <v>133</v>
      </c>
      <c r="H47" s="6">
        <v>0</v>
      </c>
      <c r="M47" s="5" t="s">
        <v>154</v>
      </c>
      <c r="N47" s="6">
        <v>3</v>
      </c>
      <c r="AK47" s="5" t="s">
        <v>172</v>
      </c>
      <c r="AL47" s="16">
        <v>206.85</v>
      </c>
    </row>
    <row r="48" spans="2:38" x14ac:dyDescent="0.25">
      <c r="B48" s="5" t="s">
        <v>173</v>
      </c>
      <c r="C48" s="16">
        <v>10590</v>
      </c>
      <c r="D48" s="16">
        <v>0</v>
      </c>
      <c r="E48" s="16">
        <v>10590</v>
      </c>
      <c r="G48" s="5" t="s">
        <v>134</v>
      </c>
      <c r="H48" s="6"/>
      <c r="M48" s="5" t="s">
        <v>133</v>
      </c>
      <c r="N48" s="6">
        <v>3</v>
      </c>
      <c r="AK48" s="5" t="s">
        <v>0</v>
      </c>
      <c r="AL48" s="16">
        <v>208.33333333333334</v>
      </c>
    </row>
    <row r="49" spans="2:38" x14ac:dyDescent="0.25">
      <c r="B49" s="5" t="s">
        <v>159</v>
      </c>
      <c r="C49" s="16">
        <v>11000</v>
      </c>
      <c r="D49" s="16"/>
      <c r="E49" s="16">
        <v>11000</v>
      </c>
      <c r="G49" s="5" t="s">
        <v>135</v>
      </c>
      <c r="H49" s="6">
        <v>0</v>
      </c>
      <c r="M49" s="5" t="s">
        <v>35</v>
      </c>
      <c r="N49" s="6">
        <v>3</v>
      </c>
      <c r="AK49" s="5" t="s">
        <v>142</v>
      </c>
      <c r="AL49" s="16">
        <v>212.3</v>
      </c>
    </row>
    <row r="50" spans="2:38" x14ac:dyDescent="0.25">
      <c r="B50" s="5" t="s">
        <v>153</v>
      </c>
      <c r="C50" s="16">
        <v>11000</v>
      </c>
      <c r="D50" s="16"/>
      <c r="E50" s="16">
        <v>11000</v>
      </c>
      <c r="G50" s="5" t="s">
        <v>136</v>
      </c>
      <c r="H50" s="6">
        <v>0.16666666666666666</v>
      </c>
      <c r="M50" s="5" t="s">
        <v>126</v>
      </c>
      <c r="N50" s="6">
        <v>3</v>
      </c>
      <c r="AK50" s="5" t="s">
        <v>152</v>
      </c>
      <c r="AL50" s="16">
        <v>221.41666666666666</v>
      </c>
    </row>
    <row r="51" spans="2:38" x14ac:dyDescent="0.25">
      <c r="B51" s="5" t="s">
        <v>155</v>
      </c>
      <c r="C51" s="16">
        <v>11000</v>
      </c>
      <c r="D51" s="16"/>
      <c r="E51" s="16">
        <v>11000</v>
      </c>
      <c r="G51" s="5" t="s">
        <v>137</v>
      </c>
      <c r="H51" s="6"/>
      <c r="M51" s="5" t="s">
        <v>23</v>
      </c>
      <c r="N51" s="6">
        <v>3</v>
      </c>
      <c r="AK51" s="5" t="s">
        <v>127</v>
      </c>
      <c r="AL51" s="16">
        <v>222.22222222222223</v>
      </c>
    </row>
    <row r="52" spans="2:38" x14ac:dyDescent="0.25">
      <c r="B52" s="5" t="s">
        <v>189</v>
      </c>
      <c r="C52" s="16">
        <v>11000</v>
      </c>
      <c r="D52" s="16"/>
      <c r="E52" s="16">
        <v>11000</v>
      </c>
      <c r="G52" s="5" t="s">
        <v>138</v>
      </c>
      <c r="H52" s="6"/>
      <c r="M52" s="5" t="s">
        <v>22</v>
      </c>
      <c r="N52" s="6">
        <v>3</v>
      </c>
      <c r="AK52" s="5" t="s">
        <v>153</v>
      </c>
      <c r="AL52" s="16">
        <v>229.16666666666666</v>
      </c>
    </row>
    <row r="53" spans="2:38" x14ac:dyDescent="0.25">
      <c r="B53" s="5" t="s">
        <v>9</v>
      </c>
      <c r="C53" s="16">
        <v>11125</v>
      </c>
      <c r="D53" s="16"/>
      <c r="E53" s="16">
        <v>11125</v>
      </c>
      <c r="G53" s="5" t="s">
        <v>139</v>
      </c>
      <c r="H53" s="6"/>
      <c r="M53" s="5" t="s">
        <v>129</v>
      </c>
      <c r="N53" s="6">
        <v>3</v>
      </c>
      <c r="AK53" s="5" t="s">
        <v>155</v>
      </c>
      <c r="AL53" s="16">
        <v>229.16666666666666</v>
      </c>
    </row>
    <row r="54" spans="2:38" x14ac:dyDescent="0.25">
      <c r="B54" s="5" t="s">
        <v>169</v>
      </c>
      <c r="C54" s="16">
        <v>11500</v>
      </c>
      <c r="D54" s="16"/>
      <c r="E54" s="16">
        <v>11500</v>
      </c>
      <c r="G54" s="5" t="s">
        <v>140</v>
      </c>
      <c r="H54" s="6"/>
      <c r="M54" s="5" t="s">
        <v>185</v>
      </c>
      <c r="N54" s="6">
        <v>3</v>
      </c>
      <c r="AK54" s="5" t="s">
        <v>124</v>
      </c>
      <c r="AL54" s="16">
        <v>243.58333333333334</v>
      </c>
    </row>
    <row r="55" spans="2:38" x14ac:dyDescent="0.25">
      <c r="B55" s="5" t="s">
        <v>47</v>
      </c>
      <c r="C55" s="16">
        <v>11500</v>
      </c>
      <c r="D55" s="16"/>
      <c r="E55" s="16">
        <v>11500</v>
      </c>
      <c r="G55" s="5" t="s">
        <v>141</v>
      </c>
      <c r="H55" s="6">
        <v>0</v>
      </c>
      <c r="M55" s="5" t="s">
        <v>47</v>
      </c>
      <c r="N55" s="6">
        <v>3</v>
      </c>
      <c r="AK55" s="5" t="s">
        <v>125</v>
      </c>
      <c r="AL55" s="16">
        <v>250</v>
      </c>
    </row>
    <row r="56" spans="2:38" x14ac:dyDescent="0.25">
      <c r="B56" s="5" t="s">
        <v>124</v>
      </c>
      <c r="C56" s="16">
        <v>11692</v>
      </c>
      <c r="D56" s="16"/>
      <c r="E56" s="16">
        <v>11692</v>
      </c>
      <c r="G56" s="5" t="s">
        <v>142</v>
      </c>
      <c r="H56" s="6"/>
      <c r="M56" s="5" t="s">
        <v>186</v>
      </c>
      <c r="N56" s="6">
        <v>3</v>
      </c>
      <c r="AK56" s="5" t="s">
        <v>25</v>
      </c>
      <c r="AL56" s="16">
        <v>250</v>
      </c>
    </row>
    <row r="57" spans="2:38" x14ac:dyDescent="0.25">
      <c r="B57" s="5" t="s">
        <v>127</v>
      </c>
      <c r="C57" s="16">
        <v>12000</v>
      </c>
      <c r="D57" s="16"/>
      <c r="E57" s="16">
        <v>12000</v>
      </c>
      <c r="G57" s="5" t="s">
        <v>143</v>
      </c>
      <c r="H57" s="6">
        <v>0</v>
      </c>
      <c r="M57" s="5" t="s">
        <v>180</v>
      </c>
      <c r="N57" s="6">
        <v>3</v>
      </c>
      <c r="AK57" s="5" t="s">
        <v>48</v>
      </c>
      <c r="AL57" s="16">
        <v>250</v>
      </c>
    </row>
    <row r="58" spans="2:38" x14ac:dyDescent="0.25">
      <c r="B58" s="5" t="s">
        <v>28</v>
      </c>
      <c r="C58" s="16">
        <v>12000</v>
      </c>
      <c r="D58" s="16"/>
      <c r="E58" s="16">
        <v>12000</v>
      </c>
      <c r="G58" s="5" t="s">
        <v>144</v>
      </c>
      <c r="H58" s="6"/>
      <c r="M58" s="5" t="s">
        <v>157</v>
      </c>
      <c r="N58" s="6">
        <v>3</v>
      </c>
      <c r="AK58" s="5" t="s">
        <v>183</v>
      </c>
      <c r="AL58" s="16">
        <v>250</v>
      </c>
    </row>
    <row r="59" spans="2:38" x14ac:dyDescent="0.25">
      <c r="B59" s="5" t="s">
        <v>10</v>
      </c>
      <c r="C59" s="16">
        <v>12000</v>
      </c>
      <c r="D59" s="16"/>
      <c r="E59" s="16">
        <v>12000</v>
      </c>
      <c r="G59" s="5" t="s">
        <v>145</v>
      </c>
      <c r="H59" s="6">
        <v>0.2</v>
      </c>
      <c r="M59" s="5" t="s">
        <v>169</v>
      </c>
      <c r="N59" s="6">
        <v>3</v>
      </c>
      <c r="AK59" s="5" t="s">
        <v>128</v>
      </c>
      <c r="AL59" s="16">
        <v>250</v>
      </c>
    </row>
    <row r="60" spans="2:38" x14ac:dyDescent="0.25">
      <c r="B60" s="5" t="s">
        <v>32</v>
      </c>
      <c r="C60" s="16">
        <v>12000</v>
      </c>
      <c r="D60" s="16"/>
      <c r="E60" s="16">
        <v>12000</v>
      </c>
      <c r="G60" s="5" t="s">
        <v>146</v>
      </c>
      <c r="H60" s="6">
        <v>0</v>
      </c>
      <c r="M60" s="5" t="s">
        <v>159</v>
      </c>
      <c r="N60" s="6">
        <v>3</v>
      </c>
      <c r="AK60" s="5" t="s">
        <v>43</v>
      </c>
      <c r="AL60" s="16">
        <v>253.95</v>
      </c>
    </row>
    <row r="61" spans="2:38" x14ac:dyDescent="0.25">
      <c r="B61" s="5" t="s">
        <v>171</v>
      </c>
      <c r="C61" s="16">
        <v>12000</v>
      </c>
      <c r="D61" s="16"/>
      <c r="E61" s="16">
        <v>12000</v>
      </c>
      <c r="G61" s="5" t="s">
        <v>147</v>
      </c>
      <c r="H61" s="6">
        <v>0</v>
      </c>
      <c r="M61" s="5" t="s">
        <v>147</v>
      </c>
      <c r="N61" s="6">
        <v>3</v>
      </c>
      <c r="AK61" s="5" t="s">
        <v>145</v>
      </c>
      <c r="AL61" s="16">
        <v>255.20833333333334</v>
      </c>
    </row>
    <row r="62" spans="2:38" x14ac:dyDescent="0.25">
      <c r="B62" s="5" t="s">
        <v>25</v>
      </c>
      <c r="C62" s="16">
        <v>12000</v>
      </c>
      <c r="D62" s="16">
        <v>0</v>
      </c>
      <c r="E62" s="16">
        <v>12000</v>
      </c>
      <c r="G62" s="5" t="s">
        <v>148</v>
      </c>
      <c r="H62" s="6"/>
      <c r="M62" s="5" t="s">
        <v>49</v>
      </c>
      <c r="N62" s="6">
        <v>3</v>
      </c>
      <c r="AK62" s="5" t="s">
        <v>161</v>
      </c>
      <c r="AL62" s="16">
        <v>255.5</v>
      </c>
    </row>
    <row r="63" spans="2:38" x14ac:dyDescent="0.25">
      <c r="B63" s="5" t="s">
        <v>178</v>
      </c>
      <c r="C63" s="16">
        <v>12000</v>
      </c>
      <c r="D63" s="16"/>
      <c r="E63" s="16">
        <v>12000</v>
      </c>
      <c r="G63" s="5" t="s">
        <v>149</v>
      </c>
      <c r="H63" s="6">
        <v>0</v>
      </c>
      <c r="M63" s="5" t="s">
        <v>13</v>
      </c>
      <c r="N63" s="6">
        <v>3</v>
      </c>
      <c r="AK63" s="5" t="s">
        <v>160</v>
      </c>
      <c r="AL63" s="16">
        <v>256.54166666666669</v>
      </c>
    </row>
    <row r="64" spans="2:38" x14ac:dyDescent="0.25">
      <c r="B64" s="5" t="s">
        <v>144</v>
      </c>
      <c r="C64" s="16">
        <v>12000</v>
      </c>
      <c r="D64" s="16"/>
      <c r="E64" s="16">
        <v>12000</v>
      </c>
      <c r="G64" s="5" t="s">
        <v>150</v>
      </c>
      <c r="H64" s="6"/>
      <c r="M64" s="5" t="s">
        <v>193</v>
      </c>
      <c r="N64" s="6">
        <v>3</v>
      </c>
      <c r="AK64" s="5" t="s">
        <v>149</v>
      </c>
      <c r="AL64" s="16">
        <v>256.54166666666669</v>
      </c>
    </row>
    <row r="65" spans="2:38" x14ac:dyDescent="0.25">
      <c r="B65" s="5" t="s">
        <v>48</v>
      </c>
      <c r="C65" s="16">
        <v>12000</v>
      </c>
      <c r="D65" s="16">
        <v>0</v>
      </c>
      <c r="E65" s="16">
        <v>12000</v>
      </c>
      <c r="G65" s="5" t="s">
        <v>151</v>
      </c>
      <c r="H65" s="6">
        <v>0</v>
      </c>
      <c r="M65" s="5" t="s">
        <v>131</v>
      </c>
      <c r="N65" s="6">
        <v>3</v>
      </c>
      <c r="AK65" s="5" t="s">
        <v>26</v>
      </c>
      <c r="AL65" s="16">
        <v>256.54166666666669</v>
      </c>
    </row>
    <row r="66" spans="2:38" x14ac:dyDescent="0.25">
      <c r="B66" s="5" t="s">
        <v>128</v>
      </c>
      <c r="C66" s="16">
        <v>12000</v>
      </c>
      <c r="D66" s="16"/>
      <c r="E66" s="16">
        <v>12000</v>
      </c>
      <c r="G66" s="5" t="s">
        <v>152</v>
      </c>
      <c r="H66" s="6">
        <v>0.16666666666666666</v>
      </c>
      <c r="M66" s="5" t="s">
        <v>163</v>
      </c>
      <c r="N66" s="6">
        <v>3</v>
      </c>
      <c r="AK66" s="5" t="s">
        <v>150</v>
      </c>
      <c r="AL66" s="16">
        <v>258.33333333333331</v>
      </c>
    </row>
    <row r="67" spans="2:38" x14ac:dyDescent="0.25">
      <c r="B67" s="5" t="s">
        <v>49</v>
      </c>
      <c r="C67" s="16">
        <v>12000</v>
      </c>
      <c r="D67" s="16"/>
      <c r="E67" s="16">
        <v>12000</v>
      </c>
      <c r="G67" s="5" t="s">
        <v>153</v>
      </c>
      <c r="H67" s="6">
        <v>0</v>
      </c>
      <c r="M67" s="5" t="s">
        <v>171</v>
      </c>
      <c r="N67" s="6">
        <v>3</v>
      </c>
      <c r="AK67" s="5" t="s">
        <v>177</v>
      </c>
      <c r="AL67" s="16">
        <v>262.95833333333331</v>
      </c>
    </row>
    <row r="68" spans="2:38" x14ac:dyDescent="0.25">
      <c r="B68" s="5" t="s">
        <v>125</v>
      </c>
      <c r="C68" s="16">
        <v>12000</v>
      </c>
      <c r="D68" s="16"/>
      <c r="E68" s="16">
        <v>12000</v>
      </c>
      <c r="G68" s="5" t="s">
        <v>154</v>
      </c>
      <c r="H68" s="6">
        <v>0.16666666666666666</v>
      </c>
      <c r="M68" s="5" t="s">
        <v>164</v>
      </c>
      <c r="N68" s="6">
        <v>3</v>
      </c>
      <c r="AK68" s="5" t="s">
        <v>9</v>
      </c>
      <c r="AL68" s="16">
        <v>264.88095238095241</v>
      </c>
    </row>
    <row r="69" spans="2:38" x14ac:dyDescent="0.25">
      <c r="B69" s="5" t="s">
        <v>192</v>
      </c>
      <c r="C69" s="16">
        <v>12000</v>
      </c>
      <c r="D69" s="16"/>
      <c r="E69" s="16">
        <v>12000</v>
      </c>
      <c r="G69" s="5" t="s">
        <v>155</v>
      </c>
      <c r="H69" s="6"/>
      <c r="M69" s="5" t="s">
        <v>183</v>
      </c>
      <c r="N69" s="6">
        <v>3.5</v>
      </c>
      <c r="AK69" s="5" t="s">
        <v>20</v>
      </c>
      <c r="AL69" s="16">
        <v>265.3125</v>
      </c>
    </row>
    <row r="70" spans="2:38" x14ac:dyDescent="0.25">
      <c r="B70" s="5" t="s">
        <v>133</v>
      </c>
      <c r="C70" s="16">
        <v>12000</v>
      </c>
      <c r="D70" s="16">
        <v>0</v>
      </c>
      <c r="E70" s="16">
        <v>12000</v>
      </c>
      <c r="G70" s="5" t="s">
        <v>156</v>
      </c>
      <c r="H70" s="6">
        <v>0</v>
      </c>
      <c r="M70" s="5" t="s">
        <v>239</v>
      </c>
      <c r="N70" s="6">
        <v>3.5</v>
      </c>
      <c r="AK70" s="5" t="s">
        <v>250</v>
      </c>
      <c r="AL70" s="16">
        <v>270.83333333333331</v>
      </c>
    </row>
    <row r="71" spans="2:38" x14ac:dyDescent="0.25">
      <c r="B71" s="5" t="s">
        <v>230</v>
      </c>
      <c r="C71" s="16">
        <v>12000</v>
      </c>
      <c r="D71" s="16">
        <v>0</v>
      </c>
      <c r="E71" s="16">
        <v>12000</v>
      </c>
      <c r="G71" s="5" t="s">
        <v>157</v>
      </c>
      <c r="H71" s="6">
        <v>0</v>
      </c>
      <c r="M71" s="5" t="s">
        <v>178</v>
      </c>
      <c r="N71" s="6">
        <v>3.5</v>
      </c>
      <c r="AK71" s="5" t="s">
        <v>135</v>
      </c>
      <c r="AL71" s="16">
        <v>270.83333333333331</v>
      </c>
    </row>
    <row r="72" spans="2:38" x14ac:dyDescent="0.25">
      <c r="B72" s="5" t="s">
        <v>186</v>
      </c>
      <c r="C72" s="16">
        <v>12120</v>
      </c>
      <c r="D72" s="16"/>
      <c r="E72" s="16">
        <v>12120</v>
      </c>
      <c r="G72" s="5" t="s">
        <v>158</v>
      </c>
      <c r="H72" s="6"/>
      <c r="M72" s="5" t="s">
        <v>176</v>
      </c>
      <c r="N72" s="6">
        <v>3.5</v>
      </c>
      <c r="AK72" s="5" t="s">
        <v>120</v>
      </c>
      <c r="AL72" s="16">
        <v>270.83333333333331</v>
      </c>
    </row>
    <row r="73" spans="2:38" x14ac:dyDescent="0.25">
      <c r="B73" s="5" t="s">
        <v>167</v>
      </c>
      <c r="C73" s="16">
        <v>12180</v>
      </c>
      <c r="D73" s="16"/>
      <c r="E73" s="16">
        <v>12180</v>
      </c>
      <c r="G73" s="5" t="s">
        <v>159</v>
      </c>
      <c r="H73" s="6"/>
      <c r="M73" s="5" t="s">
        <v>187</v>
      </c>
      <c r="N73" s="6">
        <v>3.5</v>
      </c>
      <c r="AK73" s="5" t="s">
        <v>39</v>
      </c>
      <c r="AL73" s="16">
        <v>270.83333333333331</v>
      </c>
    </row>
    <row r="74" spans="2:38" x14ac:dyDescent="0.25">
      <c r="B74" s="5" t="s">
        <v>154</v>
      </c>
      <c r="C74" s="16">
        <v>12180</v>
      </c>
      <c r="D74" s="16"/>
      <c r="E74" s="16">
        <v>12180</v>
      </c>
      <c r="G74" s="5" t="s">
        <v>160</v>
      </c>
      <c r="H74" s="6">
        <v>0</v>
      </c>
      <c r="M74" s="5" t="s">
        <v>9</v>
      </c>
      <c r="N74" s="6">
        <v>3.5</v>
      </c>
      <c r="AK74" s="5" t="s">
        <v>30</v>
      </c>
      <c r="AL74" s="16">
        <v>275.36666666666667</v>
      </c>
    </row>
    <row r="75" spans="2:38" x14ac:dyDescent="0.25">
      <c r="B75" s="5" t="s">
        <v>13</v>
      </c>
      <c r="C75" s="16">
        <v>12200</v>
      </c>
      <c r="D75" s="16"/>
      <c r="E75" s="16">
        <v>12200</v>
      </c>
      <c r="G75" s="5" t="s">
        <v>161</v>
      </c>
      <c r="H75" s="6">
        <v>0</v>
      </c>
      <c r="M75" s="5" t="s">
        <v>143</v>
      </c>
      <c r="N75" s="6">
        <v>3.5</v>
      </c>
      <c r="AK75" s="5" t="s">
        <v>34</v>
      </c>
      <c r="AL75" s="16">
        <v>277.33333333333331</v>
      </c>
    </row>
    <row r="76" spans="2:38" x14ac:dyDescent="0.25">
      <c r="B76" s="5" t="s">
        <v>145</v>
      </c>
      <c r="C76" s="16">
        <v>12250</v>
      </c>
      <c r="D76" s="16"/>
      <c r="E76" s="16">
        <v>12250</v>
      </c>
      <c r="G76" s="5" t="s">
        <v>162</v>
      </c>
      <c r="H76" s="6">
        <v>0.2</v>
      </c>
      <c r="M76" s="5" t="s">
        <v>145</v>
      </c>
      <c r="N76" s="6">
        <v>4</v>
      </c>
      <c r="AK76" s="5" t="s">
        <v>139</v>
      </c>
      <c r="AL76" s="16">
        <v>277.5</v>
      </c>
    </row>
    <row r="77" spans="2:38" x14ac:dyDescent="0.25">
      <c r="B77" s="5" t="s">
        <v>239</v>
      </c>
      <c r="C77" s="16">
        <v>12302</v>
      </c>
      <c r="D77" s="16"/>
      <c r="E77" s="16">
        <v>12302</v>
      </c>
      <c r="G77" s="5" t="s">
        <v>163</v>
      </c>
      <c r="H77" s="6">
        <v>0.14285714285714285</v>
      </c>
      <c r="M77" s="5" t="s">
        <v>38</v>
      </c>
      <c r="N77" s="6">
        <v>4</v>
      </c>
      <c r="AK77" s="5" t="s">
        <v>132</v>
      </c>
      <c r="AL77" s="16">
        <v>277.91666666666669</v>
      </c>
    </row>
    <row r="78" spans="2:38" x14ac:dyDescent="0.25">
      <c r="B78" s="5" t="s">
        <v>172</v>
      </c>
      <c r="C78" s="16">
        <v>12411</v>
      </c>
      <c r="D78" s="16"/>
      <c r="E78" s="16">
        <v>12411</v>
      </c>
      <c r="G78" s="5" t="s">
        <v>164</v>
      </c>
      <c r="H78" s="6">
        <v>0</v>
      </c>
      <c r="M78" s="5" t="s">
        <v>120</v>
      </c>
      <c r="N78" s="6">
        <v>4</v>
      </c>
      <c r="AK78" s="5" t="s">
        <v>165</v>
      </c>
      <c r="AL78" s="16">
        <v>281.25</v>
      </c>
    </row>
    <row r="79" spans="2:38" x14ac:dyDescent="0.25">
      <c r="B79" s="5" t="s">
        <v>29</v>
      </c>
      <c r="C79" s="16">
        <v>12500</v>
      </c>
      <c r="D79" s="16"/>
      <c r="E79" s="16">
        <v>12500</v>
      </c>
      <c r="G79" s="5" t="s">
        <v>165</v>
      </c>
      <c r="H79" s="6">
        <v>0</v>
      </c>
      <c r="M79" s="5" t="s">
        <v>165</v>
      </c>
      <c r="N79" s="6">
        <v>4</v>
      </c>
      <c r="AK79" s="5" t="s">
        <v>178</v>
      </c>
      <c r="AL79" s="16">
        <v>285.71428571428572</v>
      </c>
    </row>
    <row r="80" spans="2:38" x14ac:dyDescent="0.25">
      <c r="B80" s="5" t="s">
        <v>123</v>
      </c>
      <c r="C80" s="16">
        <v>12500</v>
      </c>
      <c r="D80" s="16"/>
      <c r="E80" s="16">
        <v>12500</v>
      </c>
      <c r="G80" s="5" t="s">
        <v>166</v>
      </c>
      <c r="H80" s="6">
        <v>0</v>
      </c>
      <c r="M80" s="5" t="s">
        <v>17</v>
      </c>
      <c r="N80" s="6">
        <v>4</v>
      </c>
      <c r="AK80" s="5" t="s">
        <v>239</v>
      </c>
      <c r="AL80" s="16">
        <v>292.90476190476193</v>
      </c>
    </row>
    <row r="81" spans="2:38" x14ac:dyDescent="0.25">
      <c r="B81" s="5" t="s">
        <v>0</v>
      </c>
      <c r="C81" s="16">
        <v>12500</v>
      </c>
      <c r="D81" s="16"/>
      <c r="E81" s="16">
        <v>12500</v>
      </c>
      <c r="G81" s="5" t="s">
        <v>167</v>
      </c>
      <c r="H81" s="6"/>
      <c r="M81" s="5" t="s">
        <v>16</v>
      </c>
      <c r="N81" s="6">
        <v>4</v>
      </c>
      <c r="AK81" s="5" t="s">
        <v>159</v>
      </c>
      <c r="AL81" s="16">
        <v>305.55555555555554</v>
      </c>
    </row>
    <row r="82" spans="2:38" x14ac:dyDescent="0.25">
      <c r="B82" s="5" t="s">
        <v>24</v>
      </c>
      <c r="C82" s="16">
        <v>12500</v>
      </c>
      <c r="D82" s="16">
        <v>0</v>
      </c>
      <c r="E82" s="16">
        <v>12500</v>
      </c>
      <c r="G82" s="5" t="s">
        <v>168</v>
      </c>
      <c r="H82" s="6">
        <v>0</v>
      </c>
      <c r="M82" s="5" t="s">
        <v>124</v>
      </c>
      <c r="N82" s="6">
        <v>4</v>
      </c>
      <c r="AK82" s="5" t="s">
        <v>158</v>
      </c>
      <c r="AL82" s="16">
        <v>312.5</v>
      </c>
    </row>
    <row r="83" spans="2:38" x14ac:dyDescent="0.25">
      <c r="B83" s="5" t="s">
        <v>164</v>
      </c>
      <c r="C83" s="16">
        <v>12500</v>
      </c>
      <c r="D83" s="16">
        <v>0</v>
      </c>
      <c r="E83" s="16">
        <v>12500</v>
      </c>
      <c r="G83" s="5" t="s">
        <v>169</v>
      </c>
      <c r="H83" s="6">
        <v>0</v>
      </c>
      <c r="M83" s="5" t="s">
        <v>139</v>
      </c>
      <c r="N83" s="6">
        <v>4</v>
      </c>
      <c r="AK83" s="5" t="s">
        <v>169</v>
      </c>
      <c r="AL83" s="16">
        <v>319.44444444444446</v>
      </c>
    </row>
    <row r="84" spans="2:38" x14ac:dyDescent="0.25">
      <c r="B84" s="5" t="s">
        <v>23</v>
      </c>
      <c r="C84" s="16">
        <v>12600</v>
      </c>
      <c r="D84" s="16"/>
      <c r="E84" s="16">
        <v>12600</v>
      </c>
      <c r="G84" s="5" t="s">
        <v>170</v>
      </c>
      <c r="H84" s="6"/>
      <c r="M84" s="5" t="s">
        <v>153</v>
      </c>
      <c r="N84" s="6">
        <v>4</v>
      </c>
      <c r="AK84" s="5" t="s">
        <v>47</v>
      </c>
      <c r="AL84" s="16">
        <v>319.44444444444446</v>
      </c>
    </row>
    <row r="85" spans="2:38" x14ac:dyDescent="0.25">
      <c r="B85" s="5" t="s">
        <v>177</v>
      </c>
      <c r="C85" s="16">
        <v>12622</v>
      </c>
      <c r="D85" s="16"/>
      <c r="E85" s="16">
        <v>12622</v>
      </c>
      <c r="G85" s="5" t="s">
        <v>171</v>
      </c>
      <c r="H85" s="6">
        <v>0</v>
      </c>
      <c r="M85" s="5" t="s">
        <v>48</v>
      </c>
      <c r="N85" s="6">
        <v>4</v>
      </c>
      <c r="AK85" s="5" t="s">
        <v>171</v>
      </c>
      <c r="AL85" s="16">
        <v>333.33333333333331</v>
      </c>
    </row>
    <row r="86" spans="2:38" x14ac:dyDescent="0.25">
      <c r="B86" s="5" t="s">
        <v>190</v>
      </c>
      <c r="C86" s="16">
        <v>12625</v>
      </c>
      <c r="D86" s="16"/>
      <c r="E86" s="16">
        <v>12625</v>
      </c>
      <c r="G86" s="5" t="s">
        <v>172</v>
      </c>
      <c r="H86" s="6">
        <v>0</v>
      </c>
      <c r="M86" s="5" t="s">
        <v>125</v>
      </c>
      <c r="N86" s="6">
        <v>4</v>
      </c>
      <c r="AK86" s="5" t="s">
        <v>49</v>
      </c>
      <c r="AL86" s="16">
        <v>333.33333333333331</v>
      </c>
    </row>
    <row r="87" spans="2:38" x14ac:dyDescent="0.25">
      <c r="B87" s="5" t="s">
        <v>134</v>
      </c>
      <c r="C87" s="16">
        <v>12638</v>
      </c>
      <c r="D87" s="16"/>
      <c r="E87" s="16">
        <v>12638</v>
      </c>
      <c r="G87" s="5" t="s">
        <v>173</v>
      </c>
      <c r="H87" s="6">
        <v>0.2</v>
      </c>
      <c r="M87" s="5" t="s">
        <v>34</v>
      </c>
      <c r="N87" s="6">
        <v>4</v>
      </c>
      <c r="AK87" s="5" t="s">
        <v>133</v>
      </c>
      <c r="AL87" s="16">
        <v>333.33333333333331</v>
      </c>
    </row>
    <row r="88" spans="2:38" x14ac:dyDescent="0.25">
      <c r="B88" s="5" t="s">
        <v>20</v>
      </c>
      <c r="C88" s="16">
        <v>12735</v>
      </c>
      <c r="D88" s="16">
        <v>0</v>
      </c>
      <c r="E88" s="16">
        <v>12735</v>
      </c>
      <c r="G88" s="5" t="s">
        <v>174</v>
      </c>
      <c r="H88" s="6">
        <v>0</v>
      </c>
      <c r="M88" s="5" t="s">
        <v>155</v>
      </c>
      <c r="N88" s="6">
        <v>4</v>
      </c>
      <c r="AK88" s="5" t="s">
        <v>41</v>
      </c>
      <c r="AL88" s="16">
        <v>333.33333333333331</v>
      </c>
    </row>
    <row r="89" spans="2:38" x14ac:dyDescent="0.25">
      <c r="B89" s="5" t="s">
        <v>142</v>
      </c>
      <c r="C89" s="16">
        <v>12738</v>
      </c>
      <c r="D89" s="16"/>
      <c r="E89" s="16">
        <v>12738</v>
      </c>
      <c r="G89" s="5" t="s">
        <v>175</v>
      </c>
      <c r="H89" s="6"/>
      <c r="M89" s="5" t="s">
        <v>39</v>
      </c>
      <c r="N89" s="6">
        <v>4</v>
      </c>
      <c r="AK89" s="5" t="s">
        <v>186</v>
      </c>
      <c r="AL89" s="16">
        <v>336.66666666666669</v>
      </c>
    </row>
    <row r="90" spans="2:38" x14ac:dyDescent="0.25">
      <c r="B90" s="5" t="s">
        <v>121</v>
      </c>
      <c r="C90" s="16">
        <v>12800</v>
      </c>
      <c r="D90" s="16"/>
      <c r="E90" s="16">
        <v>12800</v>
      </c>
      <c r="G90" s="5" t="s">
        <v>176</v>
      </c>
      <c r="H90" s="6">
        <v>0</v>
      </c>
      <c r="M90" s="5" t="s">
        <v>20</v>
      </c>
      <c r="N90" s="6">
        <v>4</v>
      </c>
      <c r="AK90" s="5" t="s">
        <v>154</v>
      </c>
      <c r="AL90" s="16">
        <v>338.33333333333331</v>
      </c>
    </row>
    <row r="91" spans="2:38" x14ac:dyDescent="0.25">
      <c r="B91" s="5" t="s">
        <v>135</v>
      </c>
      <c r="C91" s="16">
        <v>13000</v>
      </c>
      <c r="D91" s="16">
        <v>0</v>
      </c>
      <c r="E91" s="16">
        <v>13000</v>
      </c>
      <c r="G91" s="5" t="s">
        <v>177</v>
      </c>
      <c r="H91" s="6"/>
      <c r="M91" s="5" t="s">
        <v>177</v>
      </c>
      <c r="N91" s="6">
        <v>4</v>
      </c>
      <c r="AK91" s="5" t="s">
        <v>13</v>
      </c>
      <c r="AL91" s="16">
        <v>338.88888888888891</v>
      </c>
    </row>
    <row r="92" spans="2:38" x14ac:dyDescent="0.25">
      <c r="B92" s="5" t="s">
        <v>39</v>
      </c>
      <c r="C92" s="16">
        <v>13000</v>
      </c>
      <c r="D92" s="16"/>
      <c r="E92" s="16">
        <v>13000</v>
      </c>
      <c r="G92" s="5" t="s">
        <v>178</v>
      </c>
      <c r="H92" s="6">
        <v>0.16666666666666666</v>
      </c>
      <c r="M92" s="5" t="s">
        <v>25</v>
      </c>
      <c r="N92" s="6">
        <v>4</v>
      </c>
      <c r="AK92" s="5" t="s">
        <v>164</v>
      </c>
      <c r="AL92" s="16">
        <v>347.22222222222223</v>
      </c>
    </row>
    <row r="93" spans="2:38" x14ac:dyDescent="0.25">
      <c r="B93" s="5" t="s">
        <v>120</v>
      </c>
      <c r="C93" s="16">
        <v>13000</v>
      </c>
      <c r="D93" s="16"/>
      <c r="E93" s="16">
        <v>13000</v>
      </c>
      <c r="G93" s="5" t="s">
        <v>30</v>
      </c>
      <c r="H93" s="6"/>
      <c r="M93" s="5" t="s">
        <v>128</v>
      </c>
      <c r="N93" s="6">
        <v>4</v>
      </c>
      <c r="AK93" s="5" t="s">
        <v>23</v>
      </c>
      <c r="AL93" s="16">
        <v>350</v>
      </c>
    </row>
    <row r="94" spans="2:38" x14ac:dyDescent="0.25">
      <c r="B94" s="5" t="s">
        <v>188</v>
      </c>
      <c r="C94" s="16">
        <v>13000</v>
      </c>
      <c r="D94" s="16"/>
      <c r="E94" s="16">
        <v>13000</v>
      </c>
      <c r="G94" s="5" t="s">
        <v>179</v>
      </c>
      <c r="H94" s="6">
        <v>0</v>
      </c>
      <c r="M94" s="5" t="s">
        <v>135</v>
      </c>
      <c r="N94" s="6">
        <v>4</v>
      </c>
      <c r="AK94" s="5" t="s">
        <v>173</v>
      </c>
      <c r="AL94" s="16">
        <v>353</v>
      </c>
    </row>
    <row r="95" spans="2:38" x14ac:dyDescent="0.25">
      <c r="B95" s="5" t="s">
        <v>181</v>
      </c>
      <c r="C95" s="16">
        <v>13000</v>
      </c>
      <c r="D95" s="16"/>
      <c r="E95" s="16">
        <v>13000</v>
      </c>
      <c r="G95" s="5" t="s">
        <v>180</v>
      </c>
      <c r="H95" s="6">
        <v>0</v>
      </c>
      <c r="M95" s="5" t="s">
        <v>158</v>
      </c>
      <c r="N95" s="6">
        <v>4</v>
      </c>
      <c r="AK95" s="5" t="s">
        <v>143</v>
      </c>
      <c r="AL95" s="16">
        <v>357.14285714285717</v>
      </c>
    </row>
    <row r="96" spans="2:38" x14ac:dyDescent="0.25">
      <c r="B96" s="5" t="s">
        <v>250</v>
      </c>
      <c r="C96" s="16">
        <v>13000</v>
      </c>
      <c r="D96" s="16"/>
      <c r="E96" s="16">
        <v>13000</v>
      </c>
      <c r="G96" s="5" t="s">
        <v>181</v>
      </c>
      <c r="H96" s="6">
        <v>0</v>
      </c>
      <c r="M96" s="5" t="s">
        <v>250</v>
      </c>
      <c r="N96" s="6">
        <v>4</v>
      </c>
      <c r="AK96" s="5" t="s">
        <v>193</v>
      </c>
      <c r="AL96" s="16">
        <v>361.11111111111109</v>
      </c>
    </row>
    <row r="97" spans="2:38" x14ac:dyDescent="0.25">
      <c r="B97" s="5" t="s">
        <v>193</v>
      </c>
      <c r="C97" s="16">
        <v>13000</v>
      </c>
      <c r="D97" s="16">
        <v>0</v>
      </c>
      <c r="E97" s="16">
        <v>13000</v>
      </c>
      <c r="G97" s="5" t="s">
        <v>182</v>
      </c>
      <c r="H97" s="6">
        <v>0</v>
      </c>
      <c r="M97" s="5" t="s">
        <v>249</v>
      </c>
      <c r="N97" s="6">
        <v>4</v>
      </c>
      <c r="AK97" s="5" t="s">
        <v>185</v>
      </c>
      <c r="AL97" s="16">
        <v>362.75</v>
      </c>
    </row>
    <row r="98" spans="2:38" x14ac:dyDescent="0.25">
      <c r="B98" s="5" t="s">
        <v>179</v>
      </c>
      <c r="C98" s="16">
        <v>13000</v>
      </c>
      <c r="D98" s="16">
        <v>1</v>
      </c>
      <c r="E98" s="16">
        <v>13001</v>
      </c>
      <c r="G98" s="5" t="s">
        <v>183</v>
      </c>
      <c r="H98" s="6">
        <v>0</v>
      </c>
      <c r="M98" s="5" t="s">
        <v>127</v>
      </c>
      <c r="N98" s="6">
        <v>4.5</v>
      </c>
      <c r="AK98" s="5" t="s">
        <v>249</v>
      </c>
      <c r="AL98" s="16">
        <v>364.58333333333331</v>
      </c>
    </row>
    <row r="99" spans="2:38" x14ac:dyDescent="0.25">
      <c r="B99" s="5" t="s">
        <v>185</v>
      </c>
      <c r="C99" s="16">
        <v>13059</v>
      </c>
      <c r="D99" s="16"/>
      <c r="E99" s="16">
        <v>13059</v>
      </c>
      <c r="G99" s="5" t="s">
        <v>184</v>
      </c>
      <c r="H99" s="6">
        <v>0</v>
      </c>
      <c r="M99" s="5" t="s">
        <v>43</v>
      </c>
      <c r="N99" s="6">
        <v>5</v>
      </c>
      <c r="AK99" s="5" t="s">
        <v>129</v>
      </c>
      <c r="AL99" s="16">
        <v>364.91666666666669</v>
      </c>
    </row>
    <row r="100" spans="2:38" x14ac:dyDescent="0.25">
      <c r="B100" s="5" t="s">
        <v>129</v>
      </c>
      <c r="C100" s="16">
        <v>13137</v>
      </c>
      <c r="D100" s="16">
        <v>0</v>
      </c>
      <c r="E100" s="16">
        <v>13137</v>
      </c>
      <c r="G100" s="5" t="s">
        <v>185</v>
      </c>
      <c r="H100" s="6">
        <v>0</v>
      </c>
      <c r="M100" s="5" t="s">
        <v>30</v>
      </c>
      <c r="N100" s="6">
        <v>5</v>
      </c>
      <c r="AK100" s="5" t="s">
        <v>176</v>
      </c>
      <c r="AL100" s="16">
        <v>369.04761904761904</v>
      </c>
    </row>
    <row r="101" spans="2:38" x14ac:dyDescent="0.25">
      <c r="B101" s="5" t="s">
        <v>174</v>
      </c>
      <c r="C101" s="16">
        <v>13232</v>
      </c>
      <c r="D101" s="16"/>
      <c r="E101" s="16">
        <v>13232</v>
      </c>
      <c r="G101" s="5" t="s">
        <v>186</v>
      </c>
      <c r="H101" s="6">
        <v>0.2</v>
      </c>
      <c r="M101" s="5" t="s">
        <v>161</v>
      </c>
      <c r="N101" s="6">
        <v>5</v>
      </c>
      <c r="AK101" s="5" t="s">
        <v>131</v>
      </c>
      <c r="AL101" s="16">
        <v>371.22222222222223</v>
      </c>
    </row>
    <row r="102" spans="2:38" x14ac:dyDescent="0.25">
      <c r="B102" s="5" t="s">
        <v>152</v>
      </c>
      <c r="C102" s="16">
        <v>13285</v>
      </c>
      <c r="D102" s="16">
        <v>0</v>
      </c>
      <c r="E102" s="16">
        <v>13285</v>
      </c>
      <c r="G102" s="5" t="s">
        <v>187</v>
      </c>
      <c r="H102" s="6">
        <v>0</v>
      </c>
      <c r="M102" s="5" t="s">
        <v>152</v>
      </c>
      <c r="N102" s="6">
        <v>5</v>
      </c>
      <c r="AK102" s="5" t="s">
        <v>35</v>
      </c>
      <c r="AL102" s="16">
        <v>381.94444444444446</v>
      </c>
    </row>
    <row r="103" spans="2:38" x14ac:dyDescent="0.25">
      <c r="B103" s="5" t="s">
        <v>34</v>
      </c>
      <c r="C103" s="16">
        <v>13312</v>
      </c>
      <c r="D103" s="16"/>
      <c r="E103" s="16">
        <v>13312</v>
      </c>
      <c r="G103" s="5" t="s">
        <v>188</v>
      </c>
      <c r="H103" s="6"/>
      <c r="M103" s="5" t="s">
        <v>137</v>
      </c>
      <c r="N103" s="6">
        <v>5</v>
      </c>
      <c r="AK103" s="5" t="s">
        <v>157</v>
      </c>
      <c r="AL103" s="16">
        <v>388.88888888888891</v>
      </c>
    </row>
    <row r="104" spans="2:38" x14ac:dyDescent="0.25">
      <c r="B104" s="5" t="s">
        <v>139</v>
      </c>
      <c r="C104" s="16">
        <v>13320</v>
      </c>
      <c r="D104" s="16"/>
      <c r="E104" s="16">
        <v>13320</v>
      </c>
      <c r="G104" s="5" t="s">
        <v>189</v>
      </c>
      <c r="H104" s="6">
        <v>0.16666666666666666</v>
      </c>
      <c r="M104" s="5" t="s">
        <v>0</v>
      </c>
      <c r="N104" s="6">
        <v>5</v>
      </c>
      <c r="AK104" s="5" t="s">
        <v>187</v>
      </c>
      <c r="AL104" s="16">
        <v>392.85714285714283</v>
      </c>
    </row>
    <row r="105" spans="2:38" x14ac:dyDescent="0.25">
      <c r="B105" s="5" t="s">
        <v>131</v>
      </c>
      <c r="C105" s="16">
        <v>13364</v>
      </c>
      <c r="D105" s="16"/>
      <c r="E105" s="16">
        <v>13364</v>
      </c>
      <c r="G105" s="5" t="s">
        <v>190</v>
      </c>
      <c r="H105" s="6"/>
      <c r="M105" s="5" t="s">
        <v>172</v>
      </c>
      <c r="N105" s="6">
        <v>5</v>
      </c>
      <c r="AK105" s="5" t="s">
        <v>28</v>
      </c>
      <c r="AL105" s="16">
        <v>400</v>
      </c>
    </row>
    <row r="106" spans="2:38" x14ac:dyDescent="0.25">
      <c r="B106" s="5" t="s">
        <v>165</v>
      </c>
      <c r="C106" s="16">
        <v>13500</v>
      </c>
      <c r="D106" s="16">
        <v>0</v>
      </c>
      <c r="E106" s="16">
        <v>13500</v>
      </c>
      <c r="G106" s="5" t="s">
        <v>191</v>
      </c>
      <c r="H106" s="6"/>
      <c r="M106" s="5" t="s">
        <v>142</v>
      </c>
      <c r="N106" s="6">
        <v>5</v>
      </c>
      <c r="AK106" s="5" t="s">
        <v>24</v>
      </c>
      <c r="AL106" s="16">
        <v>416.66666666666669</v>
      </c>
    </row>
    <row r="107" spans="2:38" x14ac:dyDescent="0.25">
      <c r="B107" s="5" t="s">
        <v>254</v>
      </c>
      <c r="C107" s="16">
        <v>13750</v>
      </c>
      <c r="D107" s="16"/>
      <c r="E107" s="16">
        <v>13750</v>
      </c>
      <c r="G107" s="5" t="s">
        <v>192</v>
      </c>
      <c r="H107" s="6">
        <v>0</v>
      </c>
      <c r="M107" s="5" t="s">
        <v>42</v>
      </c>
      <c r="N107" s="6">
        <v>5</v>
      </c>
      <c r="AK107" s="5" t="s">
        <v>190</v>
      </c>
      <c r="AL107" s="16">
        <v>420.83333333333331</v>
      </c>
    </row>
    <row r="108" spans="2:38" x14ac:dyDescent="0.25">
      <c r="B108" s="5" t="s">
        <v>35</v>
      </c>
      <c r="C108" s="16">
        <v>13750</v>
      </c>
      <c r="D108" s="16"/>
      <c r="E108" s="16">
        <v>13750</v>
      </c>
      <c r="G108" s="5" t="s">
        <v>193</v>
      </c>
      <c r="H108" s="6">
        <v>0</v>
      </c>
      <c r="M108" s="5" t="s">
        <v>192</v>
      </c>
      <c r="N108" s="6">
        <v>8</v>
      </c>
      <c r="AK108" s="5" t="s">
        <v>188</v>
      </c>
      <c r="AL108" s="16">
        <v>433.33333333333331</v>
      </c>
    </row>
    <row r="109" spans="2:38" x14ac:dyDescent="0.25">
      <c r="B109" s="5" t="s">
        <v>157</v>
      </c>
      <c r="C109" s="16">
        <v>14000</v>
      </c>
      <c r="D109" s="16"/>
      <c r="E109" s="16">
        <v>14000</v>
      </c>
      <c r="G109" s="5" t="s">
        <v>230</v>
      </c>
      <c r="H109" s="6"/>
      <c r="M109" s="5" t="s">
        <v>15</v>
      </c>
      <c r="N109" s="6">
        <v>10</v>
      </c>
      <c r="AK109" s="5" t="s">
        <v>181</v>
      </c>
      <c r="AL109" s="16">
        <v>433.33333333333331</v>
      </c>
    </row>
    <row r="110" spans="2:38" x14ac:dyDescent="0.25">
      <c r="B110" s="5" t="s">
        <v>140</v>
      </c>
      <c r="C110" s="16">
        <v>14000</v>
      </c>
      <c r="D110" s="16">
        <v>0</v>
      </c>
      <c r="E110" s="16">
        <v>14000</v>
      </c>
      <c r="G110" s="5" t="s">
        <v>239</v>
      </c>
      <c r="H110" s="6"/>
      <c r="M110" s="5" t="s">
        <v>32</v>
      </c>
      <c r="N110" s="6">
        <v>10</v>
      </c>
      <c r="AK110" s="5" t="s">
        <v>179</v>
      </c>
      <c r="AL110" s="16">
        <v>433.36666666666667</v>
      </c>
    </row>
    <row r="111" spans="2:38" x14ac:dyDescent="0.25">
      <c r="B111" s="5" t="s">
        <v>175</v>
      </c>
      <c r="C111" s="16">
        <v>14352</v>
      </c>
      <c r="D111" s="16"/>
      <c r="E111" s="16">
        <v>14352</v>
      </c>
      <c r="G111" s="5" t="s">
        <v>249</v>
      </c>
      <c r="H111" s="6">
        <v>0</v>
      </c>
      <c r="M111" s="5" t="s">
        <v>44</v>
      </c>
      <c r="N111" s="6">
        <v>10</v>
      </c>
      <c r="AK111" s="5" t="s">
        <v>147</v>
      </c>
      <c r="AL111" s="16">
        <v>440</v>
      </c>
    </row>
    <row r="112" spans="2:38" x14ac:dyDescent="0.25">
      <c r="B112" s="5" t="s">
        <v>143</v>
      </c>
      <c r="C112" s="16">
        <v>15000</v>
      </c>
      <c r="D112" s="16"/>
      <c r="E112" s="16">
        <v>15000</v>
      </c>
      <c r="G112" s="5" t="s">
        <v>250</v>
      </c>
      <c r="H112" s="6">
        <v>0.2857142857142857</v>
      </c>
      <c r="M112" s="5" t="s">
        <v>162</v>
      </c>
      <c r="N112" s="6">
        <v>10</v>
      </c>
      <c r="AK112" s="5" t="s">
        <v>174</v>
      </c>
      <c r="AL112" s="16">
        <v>441.06666666666666</v>
      </c>
    </row>
    <row r="113" spans="2:38" x14ac:dyDescent="0.25">
      <c r="B113" s="5" t="s">
        <v>158</v>
      </c>
      <c r="C113" s="16">
        <v>15000</v>
      </c>
      <c r="D113" s="16"/>
      <c r="E113" s="16">
        <v>15000</v>
      </c>
      <c r="G113" s="5" t="s">
        <v>251</v>
      </c>
      <c r="H113" s="6">
        <v>0.125</v>
      </c>
      <c r="M113" s="5" t="s">
        <v>141</v>
      </c>
      <c r="N113" s="6">
        <v>10</v>
      </c>
      <c r="AK113" s="5" t="s">
        <v>189</v>
      </c>
      <c r="AL113" s="16">
        <v>458.33333333333331</v>
      </c>
    </row>
    <row r="114" spans="2:38" x14ac:dyDescent="0.25">
      <c r="B114" s="5" t="s">
        <v>43</v>
      </c>
      <c r="C114" s="16">
        <v>15237</v>
      </c>
      <c r="D114" s="16"/>
      <c r="E114" s="16">
        <v>15237</v>
      </c>
      <c r="G114" s="5" t="s">
        <v>252</v>
      </c>
      <c r="H114" s="6">
        <v>0</v>
      </c>
      <c r="M114" s="5" t="s">
        <v>29</v>
      </c>
      <c r="N114" s="6">
        <v>12</v>
      </c>
      <c r="AK114" s="5" t="s">
        <v>140</v>
      </c>
      <c r="AL114" s="16">
        <v>466.66666666666669</v>
      </c>
    </row>
    <row r="115" spans="2:38" x14ac:dyDescent="0.25">
      <c r="B115" s="5" t="s">
        <v>161</v>
      </c>
      <c r="C115" s="16">
        <v>15330</v>
      </c>
      <c r="D115" s="16">
        <v>0</v>
      </c>
      <c r="E115" s="16">
        <v>15330</v>
      </c>
      <c r="G115" s="5" t="s">
        <v>253</v>
      </c>
      <c r="H115" s="6">
        <v>0</v>
      </c>
      <c r="M115" s="5" t="s">
        <v>123</v>
      </c>
      <c r="N115" s="6">
        <v>12</v>
      </c>
      <c r="AK115" s="5" t="s">
        <v>22</v>
      </c>
      <c r="AL115" s="16">
        <v>467.63888888888891</v>
      </c>
    </row>
    <row r="116" spans="2:38" x14ac:dyDescent="0.25">
      <c r="B116" s="5" t="s">
        <v>176</v>
      </c>
      <c r="C116" s="16">
        <v>15500</v>
      </c>
      <c r="D116" s="16"/>
      <c r="E116" s="16">
        <v>15500</v>
      </c>
      <c r="G116" s="5" t="s">
        <v>254</v>
      </c>
      <c r="H116" s="6">
        <v>0</v>
      </c>
      <c r="M116" s="5" t="s">
        <v>45</v>
      </c>
      <c r="N116" s="6">
        <v>20</v>
      </c>
      <c r="AK116" s="5" t="s">
        <v>175</v>
      </c>
      <c r="AL116" s="16">
        <v>478.4</v>
      </c>
    </row>
    <row r="117" spans="2:38" x14ac:dyDescent="0.25">
      <c r="B117" s="5" t="s">
        <v>166</v>
      </c>
      <c r="C117" s="16">
        <v>15518</v>
      </c>
      <c r="D117" s="16">
        <v>0</v>
      </c>
      <c r="E117" s="16">
        <v>15518</v>
      </c>
    </row>
    <row r="118" spans="2:38" x14ac:dyDescent="0.25">
      <c r="B118" s="5" t="s">
        <v>147</v>
      </c>
      <c r="C118" s="16">
        <v>15840</v>
      </c>
      <c r="D118" s="16">
        <v>0</v>
      </c>
      <c r="E118" s="16">
        <v>15840</v>
      </c>
    </row>
    <row r="119" spans="2:38" x14ac:dyDescent="0.25">
      <c r="B119" s="5" t="s">
        <v>187</v>
      </c>
      <c r="C119" s="16">
        <v>16500</v>
      </c>
      <c r="D119" s="16">
        <v>0</v>
      </c>
      <c r="E119" s="16">
        <v>16500</v>
      </c>
    </row>
    <row r="120" spans="2:38" x14ac:dyDescent="0.25">
      <c r="B120" s="5" t="s">
        <v>30</v>
      </c>
      <c r="C120" s="16">
        <v>16522</v>
      </c>
      <c r="D120" s="16"/>
      <c r="E120" s="16">
        <v>16522</v>
      </c>
    </row>
    <row r="121" spans="2:38" x14ac:dyDescent="0.25">
      <c r="B121" s="5" t="s">
        <v>22</v>
      </c>
      <c r="C121" s="16">
        <v>16835</v>
      </c>
      <c r="D121" s="16"/>
      <c r="E121" s="16">
        <v>16835</v>
      </c>
    </row>
    <row r="122" spans="2:38" x14ac:dyDescent="0.25">
      <c r="B122" s="5" t="s">
        <v>141</v>
      </c>
      <c r="C122" s="16">
        <v>17000</v>
      </c>
      <c r="D122" s="16"/>
      <c r="E122" s="16">
        <v>17000</v>
      </c>
    </row>
    <row r="123" spans="2:38" x14ac:dyDescent="0.25">
      <c r="B123" s="5" t="s">
        <v>249</v>
      </c>
      <c r="C123" s="16">
        <v>17500</v>
      </c>
      <c r="D123" s="16"/>
      <c r="E123" s="16">
        <v>17500</v>
      </c>
    </row>
  </sheetData>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Introduction</vt:lpstr>
      <vt:lpstr>Chair dashboard</vt:lpstr>
      <vt:lpstr>NED dashboard</vt:lpstr>
      <vt:lpstr>Full data</vt:lpstr>
      <vt:lpstr>Chair tables</vt:lpstr>
      <vt:lpstr>NED tables</vt:lpstr>
      <vt:lpstr>'Chair dashboard'!Print_Area</vt:lpstr>
      <vt:lpstr>Introduction!Print_Area</vt:lpstr>
      <vt:lpstr>'NED dashboard'!Print_Area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Gulliver</dc:creator>
  <cp:lastModifiedBy>Deborah Gulliver</cp:lastModifiedBy>
  <cp:lastPrinted>2015-12-21T10:59:51Z</cp:lastPrinted>
  <dcterms:created xsi:type="dcterms:W3CDTF">2015-11-30T14:22:43Z</dcterms:created>
  <dcterms:modified xsi:type="dcterms:W3CDTF">2016-01-22T10:20:43Z</dcterms:modified>
</cp:coreProperties>
</file>